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09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fundacionwiese-my.sharepoint.com/personal/ccastillo_fundacionwiese_org/Documents/Documentos/Finanzas para emprendedores/Temporada 2/"/>
    </mc:Choice>
  </mc:AlternateContent>
  <xr:revisionPtr revIDLastSave="220" documentId="8_{50BF11D8-9C57-489A-9275-B91439A7CAC9}" xr6:coauthVersionLast="47" xr6:coauthVersionMax="47" xr10:uidLastSave="{683AE96D-E8EF-4A0D-B39F-5EAD033B568E}"/>
  <bookViews>
    <workbookView xWindow="-110" yWindow="-110" windowWidth="19420" windowHeight="10300" tabRatio="758" activeTab="1" xr2:uid="{0A018010-A0EC-42DE-B5D4-AF35C3A38AE2}"/>
  </bookViews>
  <sheets>
    <sheet name="LEEME" sheetId="17" r:id="rId1"/>
    <sheet name="Nueva tienda" sheetId="11" r:id="rId2"/>
    <sheet name="Escenario +1" sheetId="14" state="hidden" r:id="rId3"/>
    <sheet name="Escenario -1" sheetId="15" state="hidden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15" l="1"/>
  <c r="D55" i="15"/>
  <c r="D54" i="15"/>
  <c r="AD54" i="15" s="1"/>
  <c r="AA53" i="15"/>
  <c r="Z53" i="15"/>
  <c r="Y53" i="15"/>
  <c r="X53" i="15"/>
  <c r="W53" i="15"/>
  <c r="V53" i="15"/>
  <c r="U53" i="15"/>
  <c r="T53" i="15"/>
  <c r="S53" i="15"/>
  <c r="R53" i="15"/>
  <c r="Q53" i="15"/>
  <c r="P53" i="15"/>
  <c r="O53" i="15"/>
  <c r="N53" i="15"/>
  <c r="M53" i="15"/>
  <c r="L53" i="15"/>
  <c r="K53" i="15"/>
  <c r="J53" i="15"/>
  <c r="I53" i="15"/>
  <c r="H53" i="15"/>
  <c r="G53" i="15"/>
  <c r="F53" i="15"/>
  <c r="E53" i="15"/>
  <c r="AA49" i="15"/>
  <c r="Z49" i="15"/>
  <c r="Y49" i="15"/>
  <c r="X49" i="15"/>
  <c r="W49" i="15"/>
  <c r="V49" i="15"/>
  <c r="U49" i="15"/>
  <c r="T49" i="15"/>
  <c r="S49" i="15"/>
  <c r="R49" i="15"/>
  <c r="Q49" i="15"/>
  <c r="P49" i="15"/>
  <c r="O49" i="15"/>
  <c r="N49" i="15"/>
  <c r="M49" i="15"/>
  <c r="L49" i="15"/>
  <c r="K49" i="15"/>
  <c r="J49" i="15"/>
  <c r="I49" i="15"/>
  <c r="H49" i="15"/>
  <c r="G49" i="15"/>
  <c r="F49" i="15"/>
  <c r="E49" i="15"/>
  <c r="D49" i="15"/>
  <c r="AA48" i="15"/>
  <c r="Z48" i="15"/>
  <c r="Y48" i="15"/>
  <c r="X48" i="15"/>
  <c r="W48" i="15"/>
  <c r="V48" i="15"/>
  <c r="U48" i="15"/>
  <c r="T48" i="15"/>
  <c r="S48" i="15"/>
  <c r="R48" i="15"/>
  <c r="Q48" i="15"/>
  <c r="P48" i="15"/>
  <c r="O48" i="15"/>
  <c r="N48" i="15"/>
  <c r="M48" i="15"/>
  <c r="L48" i="15"/>
  <c r="K48" i="15"/>
  <c r="J48" i="15"/>
  <c r="I48" i="15"/>
  <c r="H48" i="15"/>
  <c r="G48" i="15"/>
  <c r="F48" i="15"/>
  <c r="E48" i="15"/>
  <c r="D48" i="15"/>
  <c r="AA47" i="15"/>
  <c r="Z47" i="15"/>
  <c r="Y47" i="15"/>
  <c r="X47" i="15"/>
  <c r="W47" i="15"/>
  <c r="V47" i="15"/>
  <c r="U47" i="15"/>
  <c r="T47" i="15"/>
  <c r="S47" i="15"/>
  <c r="R47" i="15"/>
  <c r="Q47" i="15"/>
  <c r="P47" i="15"/>
  <c r="O47" i="15"/>
  <c r="N47" i="15"/>
  <c r="M47" i="15"/>
  <c r="L47" i="15"/>
  <c r="K47" i="15"/>
  <c r="J47" i="15"/>
  <c r="I47" i="15"/>
  <c r="H47" i="15"/>
  <c r="G47" i="15"/>
  <c r="F47" i="15"/>
  <c r="E47" i="15"/>
  <c r="D47" i="15"/>
  <c r="AA46" i="15"/>
  <c r="Z46" i="15"/>
  <c r="Y46" i="15"/>
  <c r="X46" i="15"/>
  <c r="W46" i="15"/>
  <c r="V46" i="15"/>
  <c r="U46" i="15"/>
  <c r="T46" i="15"/>
  <c r="S46" i="15"/>
  <c r="R46" i="15"/>
  <c r="Q46" i="15"/>
  <c r="P46" i="15"/>
  <c r="O46" i="15"/>
  <c r="N46" i="15"/>
  <c r="M46" i="15"/>
  <c r="L46" i="15"/>
  <c r="K46" i="15"/>
  <c r="J46" i="15"/>
  <c r="I46" i="15"/>
  <c r="H46" i="15"/>
  <c r="G46" i="15"/>
  <c r="F46" i="15"/>
  <c r="E46" i="15"/>
  <c r="D46" i="15"/>
  <c r="D44" i="15"/>
  <c r="AD39" i="15"/>
  <c r="AD38" i="15"/>
  <c r="AD37" i="15"/>
  <c r="AD36" i="15"/>
  <c r="AE30" i="15"/>
  <c r="AD30" i="15"/>
  <c r="AA30" i="15"/>
  <c r="Z30" i="15"/>
  <c r="Y30" i="15"/>
  <c r="X30" i="15"/>
  <c r="W30" i="15"/>
  <c r="V30" i="15"/>
  <c r="U30" i="15"/>
  <c r="T30" i="15"/>
  <c r="S30" i="15"/>
  <c r="R30" i="15"/>
  <c r="Q30" i="15"/>
  <c r="P30" i="15"/>
  <c r="O30" i="15"/>
  <c r="N30" i="15"/>
  <c r="M30" i="15"/>
  <c r="L30" i="15"/>
  <c r="K30" i="15"/>
  <c r="J30" i="15"/>
  <c r="I30" i="15"/>
  <c r="H30" i="15"/>
  <c r="G30" i="15"/>
  <c r="F30" i="15"/>
  <c r="E30" i="15"/>
  <c r="D30" i="15"/>
  <c r="AD29" i="15"/>
  <c r="AA29" i="15"/>
  <c r="Z29" i="15"/>
  <c r="Y29" i="15"/>
  <c r="X29" i="15"/>
  <c r="W29" i="15"/>
  <c r="V29" i="15"/>
  <c r="U29" i="15"/>
  <c r="T29" i="15"/>
  <c r="S29" i="15"/>
  <c r="R29" i="15"/>
  <c r="Q29" i="15"/>
  <c r="P29" i="15"/>
  <c r="O29" i="15"/>
  <c r="N29" i="15"/>
  <c r="M29" i="15"/>
  <c r="L29" i="15"/>
  <c r="K29" i="15"/>
  <c r="J29" i="15"/>
  <c r="I29" i="15"/>
  <c r="H29" i="15"/>
  <c r="G29" i="15"/>
  <c r="F29" i="15"/>
  <c r="E29" i="15"/>
  <c r="D29" i="15"/>
  <c r="AD26" i="15"/>
  <c r="AD25" i="15"/>
  <c r="AD24" i="15"/>
  <c r="AD23" i="15"/>
  <c r="AD22" i="15"/>
  <c r="AA21" i="15"/>
  <c r="Z21" i="15"/>
  <c r="Y21" i="15"/>
  <c r="X21" i="15"/>
  <c r="W21" i="15"/>
  <c r="V21" i="15"/>
  <c r="U21" i="15"/>
  <c r="T21" i="15"/>
  <c r="S21" i="15"/>
  <c r="R21" i="15"/>
  <c r="Q21" i="15"/>
  <c r="P21" i="15"/>
  <c r="O21" i="15"/>
  <c r="N21" i="15"/>
  <c r="M21" i="15"/>
  <c r="L21" i="15"/>
  <c r="K21" i="15"/>
  <c r="J21" i="15"/>
  <c r="I21" i="15"/>
  <c r="H21" i="15"/>
  <c r="G21" i="15"/>
  <c r="F21" i="15"/>
  <c r="E21" i="15"/>
  <c r="D21" i="15"/>
  <c r="AD20" i="15"/>
  <c r="AD19" i="15"/>
  <c r="AD18" i="15"/>
  <c r="AD17" i="15"/>
  <c r="AA16" i="15"/>
  <c r="Z16" i="15"/>
  <c r="Y16" i="15"/>
  <c r="X16" i="15"/>
  <c r="W16" i="15"/>
  <c r="V16" i="15"/>
  <c r="U16" i="15"/>
  <c r="T16" i="15"/>
  <c r="S16" i="15"/>
  <c r="R16" i="15"/>
  <c r="Q16" i="15"/>
  <c r="P16" i="15"/>
  <c r="O16" i="15"/>
  <c r="N16" i="15"/>
  <c r="M16" i="15"/>
  <c r="L16" i="15"/>
  <c r="K16" i="15"/>
  <c r="J16" i="15"/>
  <c r="I16" i="15"/>
  <c r="H16" i="15"/>
  <c r="G16" i="15"/>
  <c r="F16" i="15"/>
  <c r="E16" i="15"/>
  <c r="D16" i="15"/>
  <c r="AD16" i="15" s="1"/>
  <c r="AD15" i="15"/>
  <c r="AD14" i="15"/>
  <c r="AD13" i="15"/>
  <c r="AD12" i="15"/>
  <c r="AA11" i="15"/>
  <c r="Z11" i="15"/>
  <c r="Y11" i="15"/>
  <c r="X11" i="15"/>
  <c r="W11" i="15"/>
  <c r="V11" i="15"/>
  <c r="U11" i="15"/>
  <c r="T11" i="15"/>
  <c r="S11" i="15"/>
  <c r="R11" i="15"/>
  <c r="Q11" i="15"/>
  <c r="P11" i="15"/>
  <c r="O11" i="15"/>
  <c r="N11" i="15"/>
  <c r="M11" i="15"/>
  <c r="L11" i="15"/>
  <c r="K11" i="15"/>
  <c r="J11" i="15"/>
  <c r="I11" i="15"/>
  <c r="H11" i="15"/>
  <c r="G11" i="15"/>
  <c r="F11" i="15"/>
  <c r="E11" i="15"/>
  <c r="D11" i="15"/>
  <c r="AD11" i="15" s="1"/>
  <c r="AD10" i="15"/>
  <c r="AD9" i="15"/>
  <c r="AD8" i="15"/>
  <c r="AD7" i="15"/>
  <c r="AA6" i="15"/>
  <c r="Z6" i="15"/>
  <c r="Y6" i="15"/>
  <c r="X6" i="15"/>
  <c r="W6" i="15"/>
  <c r="V6" i="15"/>
  <c r="U6" i="15"/>
  <c r="T6" i="15"/>
  <c r="S6" i="15"/>
  <c r="R6" i="15"/>
  <c r="Q6" i="15"/>
  <c r="P6" i="15"/>
  <c r="O6" i="15"/>
  <c r="N6" i="15"/>
  <c r="M6" i="15"/>
  <c r="L6" i="15"/>
  <c r="K6" i="15"/>
  <c r="J6" i="15"/>
  <c r="I6" i="15"/>
  <c r="H6" i="15"/>
  <c r="G6" i="15"/>
  <c r="F6" i="15"/>
  <c r="E6" i="15"/>
  <c r="D6" i="15"/>
  <c r="AE4" i="15"/>
  <c r="D55" i="14"/>
  <c r="AD55" i="14" s="1"/>
  <c r="D54" i="14"/>
  <c r="AD54" i="14" s="1"/>
  <c r="AA49" i="14"/>
  <c r="Z49" i="14"/>
  <c r="Y49" i="14"/>
  <c r="X49" i="14"/>
  <c r="W49" i="14"/>
  <c r="V49" i="14"/>
  <c r="U49" i="14"/>
  <c r="T49" i="14"/>
  <c r="S49" i="14"/>
  <c r="R49" i="14"/>
  <c r="Q49" i="14"/>
  <c r="P49" i="14"/>
  <c r="O49" i="14"/>
  <c r="N49" i="14"/>
  <c r="M49" i="14"/>
  <c r="L49" i="14"/>
  <c r="K49" i="14"/>
  <c r="J49" i="14"/>
  <c r="I49" i="14"/>
  <c r="H49" i="14"/>
  <c r="G49" i="14"/>
  <c r="F49" i="14"/>
  <c r="E49" i="14"/>
  <c r="D49" i="14"/>
  <c r="AA48" i="14"/>
  <c r="Z48" i="14"/>
  <c r="Y48" i="14"/>
  <c r="X48" i="14"/>
  <c r="W48" i="14"/>
  <c r="V48" i="14"/>
  <c r="U48" i="14"/>
  <c r="T48" i="14"/>
  <c r="S48" i="14"/>
  <c r="R48" i="14"/>
  <c r="Q48" i="14"/>
  <c r="P48" i="14"/>
  <c r="O48" i="14"/>
  <c r="N48" i="14"/>
  <c r="M48" i="14"/>
  <c r="L48" i="14"/>
  <c r="K48" i="14"/>
  <c r="J48" i="14"/>
  <c r="I48" i="14"/>
  <c r="H48" i="14"/>
  <c r="G48" i="14"/>
  <c r="F48" i="14"/>
  <c r="E48" i="14"/>
  <c r="D48" i="14"/>
  <c r="AA47" i="14"/>
  <c r="Z47" i="14"/>
  <c r="Y47" i="14"/>
  <c r="X47" i="14"/>
  <c r="W47" i="14"/>
  <c r="V47" i="14"/>
  <c r="U47" i="14"/>
  <c r="T47" i="14"/>
  <c r="S47" i="14"/>
  <c r="R47" i="14"/>
  <c r="Q47" i="14"/>
  <c r="P47" i="14"/>
  <c r="O47" i="14"/>
  <c r="N47" i="14"/>
  <c r="M47" i="14"/>
  <c r="L47" i="14"/>
  <c r="K47" i="14"/>
  <c r="J47" i="14"/>
  <c r="I47" i="14"/>
  <c r="H47" i="14"/>
  <c r="G47" i="14"/>
  <c r="F47" i="14"/>
  <c r="E47" i="14"/>
  <c r="D47" i="14"/>
  <c r="AA46" i="14"/>
  <c r="Z46" i="14"/>
  <c r="Y46" i="14"/>
  <c r="X46" i="14"/>
  <c r="W46" i="14"/>
  <c r="V46" i="14"/>
  <c r="U46" i="14"/>
  <c r="T46" i="14"/>
  <c r="S46" i="14"/>
  <c r="R46" i="14"/>
  <c r="Q46" i="14"/>
  <c r="P46" i="14"/>
  <c r="O46" i="14"/>
  <c r="N46" i="14"/>
  <c r="M46" i="14"/>
  <c r="L46" i="14"/>
  <c r="K46" i="14"/>
  <c r="J46" i="14"/>
  <c r="I46" i="14"/>
  <c r="H46" i="14"/>
  <c r="G46" i="14"/>
  <c r="F46" i="14"/>
  <c r="E46" i="14"/>
  <c r="D46" i="14"/>
  <c r="D44" i="14"/>
  <c r="B2" i="14"/>
  <c r="AA53" i="14"/>
  <c r="Z53" i="14"/>
  <c r="Y53" i="14"/>
  <c r="X53" i="14"/>
  <c r="W53" i="14"/>
  <c r="V53" i="14"/>
  <c r="U53" i="14"/>
  <c r="T53" i="14"/>
  <c r="S53" i="14"/>
  <c r="R53" i="14"/>
  <c r="Q53" i="14"/>
  <c r="P53" i="14"/>
  <c r="O53" i="14"/>
  <c r="N53" i="14"/>
  <c r="M53" i="14"/>
  <c r="L53" i="14"/>
  <c r="K53" i="14"/>
  <c r="J53" i="14"/>
  <c r="I53" i="14"/>
  <c r="H53" i="14"/>
  <c r="G53" i="14"/>
  <c r="F53" i="14"/>
  <c r="E53" i="14"/>
  <c r="AD39" i="14"/>
  <c r="AD38" i="14"/>
  <c r="AD37" i="14"/>
  <c r="AD36" i="14"/>
  <c r="AE30" i="14"/>
  <c r="AD30" i="14"/>
  <c r="AA30" i="14"/>
  <c r="Z30" i="14"/>
  <c r="Y30" i="14"/>
  <c r="X30" i="14"/>
  <c r="W30" i="14"/>
  <c r="V30" i="14"/>
  <c r="U30" i="14"/>
  <c r="T30" i="14"/>
  <c r="S30" i="14"/>
  <c r="R30" i="14"/>
  <c r="Q30" i="14"/>
  <c r="P30" i="14"/>
  <c r="O30" i="14"/>
  <c r="N30" i="14"/>
  <c r="M30" i="14"/>
  <c r="L30" i="14"/>
  <c r="K30" i="14"/>
  <c r="J30" i="14"/>
  <c r="I30" i="14"/>
  <c r="H30" i="14"/>
  <c r="G30" i="14"/>
  <c r="F30" i="14"/>
  <c r="E30" i="14"/>
  <c r="D30" i="14"/>
  <c r="AD29" i="14"/>
  <c r="AA29" i="14"/>
  <c r="Z29" i="14"/>
  <c r="Y29" i="14"/>
  <c r="X29" i="14"/>
  <c r="W29" i="14"/>
  <c r="V29" i="14"/>
  <c r="U29" i="14"/>
  <c r="T29" i="14"/>
  <c r="S29" i="14"/>
  <c r="R29" i="14"/>
  <c r="Q29" i="14"/>
  <c r="P29" i="14"/>
  <c r="O29" i="14"/>
  <c r="N29" i="14"/>
  <c r="M29" i="14"/>
  <c r="L29" i="14"/>
  <c r="K29" i="14"/>
  <c r="J29" i="14"/>
  <c r="I29" i="14"/>
  <c r="H29" i="14"/>
  <c r="G29" i="14"/>
  <c r="F29" i="14"/>
  <c r="E29" i="14"/>
  <c r="D29" i="14"/>
  <c r="AD26" i="14"/>
  <c r="AD25" i="14"/>
  <c r="AD24" i="14"/>
  <c r="AD23" i="14"/>
  <c r="AD22" i="14"/>
  <c r="AA21" i="14"/>
  <c r="Z21" i="14"/>
  <c r="Y21" i="14"/>
  <c r="X21" i="14"/>
  <c r="W21" i="14"/>
  <c r="V21" i="14"/>
  <c r="U21" i="14"/>
  <c r="T21" i="14"/>
  <c r="S21" i="14"/>
  <c r="R21" i="14"/>
  <c r="Q21" i="14"/>
  <c r="P21" i="14"/>
  <c r="O21" i="14"/>
  <c r="N21" i="14"/>
  <c r="M21" i="14"/>
  <c r="L21" i="14"/>
  <c r="K21" i="14"/>
  <c r="J21" i="14"/>
  <c r="I21" i="14"/>
  <c r="H21" i="14"/>
  <c r="G21" i="14"/>
  <c r="F21" i="14"/>
  <c r="E21" i="14"/>
  <c r="D21" i="14"/>
  <c r="AD20" i="14"/>
  <c r="AD19" i="14"/>
  <c r="AD18" i="14"/>
  <c r="AD17" i="14"/>
  <c r="AA16" i="14"/>
  <c r="Z16" i="14"/>
  <c r="Y16" i="14"/>
  <c r="X16" i="14"/>
  <c r="W16" i="14"/>
  <c r="V16" i="14"/>
  <c r="U16" i="14"/>
  <c r="T16" i="14"/>
  <c r="S16" i="14"/>
  <c r="R16" i="14"/>
  <c r="Q16" i="14"/>
  <c r="P16" i="14"/>
  <c r="O16" i="14"/>
  <c r="N16" i="14"/>
  <c r="M16" i="14"/>
  <c r="L16" i="14"/>
  <c r="K16" i="14"/>
  <c r="J16" i="14"/>
  <c r="I16" i="14"/>
  <c r="H16" i="14"/>
  <c r="G16" i="14"/>
  <c r="F16" i="14"/>
  <c r="E16" i="14"/>
  <c r="D16" i="14"/>
  <c r="AD16" i="14" s="1"/>
  <c r="AD15" i="14"/>
  <c r="AD14" i="14"/>
  <c r="AD13" i="14"/>
  <c r="AD12" i="14"/>
  <c r="AA11" i="14"/>
  <c r="Z11" i="14"/>
  <c r="Y11" i="14"/>
  <c r="X11" i="14"/>
  <c r="W11" i="14"/>
  <c r="V11" i="14"/>
  <c r="U11" i="14"/>
  <c r="T11" i="14"/>
  <c r="S11" i="14"/>
  <c r="R11" i="14"/>
  <c r="Q11" i="14"/>
  <c r="P11" i="14"/>
  <c r="O11" i="14"/>
  <c r="N11" i="14"/>
  <c r="M11" i="14"/>
  <c r="L11" i="14"/>
  <c r="K11" i="14"/>
  <c r="J11" i="14"/>
  <c r="I11" i="14"/>
  <c r="H11" i="14"/>
  <c r="G11" i="14"/>
  <c r="F11" i="14"/>
  <c r="E11" i="14"/>
  <c r="D11" i="14"/>
  <c r="AD11" i="14" s="1"/>
  <c r="AD10" i="14"/>
  <c r="AD9" i="14"/>
  <c r="AD8" i="14"/>
  <c r="AD7" i="14"/>
  <c r="AA6" i="14"/>
  <c r="Z6" i="14"/>
  <c r="Y6" i="14"/>
  <c r="X6" i="14"/>
  <c r="W6" i="14"/>
  <c r="V6" i="14"/>
  <c r="U6" i="14"/>
  <c r="T6" i="14"/>
  <c r="S6" i="14"/>
  <c r="R6" i="14"/>
  <c r="Q6" i="14"/>
  <c r="P6" i="14"/>
  <c r="O6" i="14"/>
  <c r="N6" i="14"/>
  <c r="M6" i="14"/>
  <c r="L6" i="14"/>
  <c r="K6" i="14"/>
  <c r="J6" i="14"/>
  <c r="I6" i="14"/>
  <c r="H6" i="14"/>
  <c r="G6" i="14"/>
  <c r="F6" i="14"/>
  <c r="E6" i="14"/>
  <c r="D6" i="14"/>
  <c r="AD6" i="14" s="1"/>
  <c r="AE4" i="14"/>
  <c r="AA49" i="11"/>
  <c r="AA45" i="14" s="1"/>
  <c r="Z49" i="11"/>
  <c r="Z45" i="14" s="1"/>
  <c r="Y49" i="11"/>
  <c r="Y45" i="14" s="1"/>
  <c r="X49" i="11"/>
  <c r="X45" i="14" s="1"/>
  <c r="W49" i="11"/>
  <c r="W45" i="14" s="1"/>
  <c r="V49" i="11"/>
  <c r="V45" i="14" s="1"/>
  <c r="U49" i="11"/>
  <c r="U45" i="14" s="1"/>
  <c r="T49" i="11"/>
  <c r="T45" i="14" s="1"/>
  <c r="S49" i="11"/>
  <c r="S45" i="14" s="1"/>
  <c r="R49" i="11"/>
  <c r="R45" i="14" s="1"/>
  <c r="Q49" i="11"/>
  <c r="Q45" i="14" s="1"/>
  <c r="P49" i="11"/>
  <c r="P45" i="14" s="1"/>
  <c r="O49" i="11"/>
  <c r="O45" i="14" s="1"/>
  <c r="N49" i="11"/>
  <c r="N45" i="14" s="1"/>
  <c r="M49" i="11"/>
  <c r="M45" i="14" s="1"/>
  <c r="L49" i="11"/>
  <c r="L45" i="14" s="1"/>
  <c r="K49" i="11"/>
  <c r="K45" i="14" s="1"/>
  <c r="J49" i="11"/>
  <c r="J45" i="14" s="1"/>
  <c r="I49" i="11"/>
  <c r="I45" i="14" s="1"/>
  <c r="H49" i="11"/>
  <c r="H45" i="14" s="1"/>
  <c r="G49" i="11"/>
  <c r="G45" i="14" s="1"/>
  <c r="F49" i="11"/>
  <c r="F45" i="14" s="1"/>
  <c r="E49" i="11"/>
  <c r="E45" i="14" s="1"/>
  <c r="D49" i="11"/>
  <c r="D45" i="14" s="1"/>
  <c r="O37" i="11"/>
  <c r="O33" i="15" s="1"/>
  <c r="D46" i="11"/>
  <c r="D31" i="11" s="1"/>
  <c r="D84" i="11" s="1"/>
  <c r="W39" i="11"/>
  <c r="W35" i="14" s="1"/>
  <c r="V39" i="11"/>
  <c r="V35" i="14" s="1"/>
  <c r="U39" i="11"/>
  <c r="U35" i="14" s="1"/>
  <c r="T39" i="11"/>
  <c r="M39" i="11"/>
  <c r="L39" i="11"/>
  <c r="H39" i="11"/>
  <c r="H35" i="15" s="1"/>
  <c r="G39" i="11"/>
  <c r="F39" i="11"/>
  <c r="F35" i="14" s="1"/>
  <c r="E39" i="11"/>
  <c r="E35" i="14" s="1"/>
  <c r="D39" i="11"/>
  <c r="D35" i="14" s="1"/>
  <c r="W38" i="11"/>
  <c r="V38" i="11"/>
  <c r="U38" i="11"/>
  <c r="T38" i="11"/>
  <c r="P38" i="11"/>
  <c r="L38" i="11"/>
  <c r="L34" i="14" s="1"/>
  <c r="G38" i="11"/>
  <c r="G34" i="14" s="1"/>
  <c r="F38" i="11"/>
  <c r="F34" i="14" s="1"/>
  <c r="E38" i="11"/>
  <c r="D38" i="11"/>
  <c r="V37" i="11"/>
  <c r="V33" i="15" s="1"/>
  <c r="U37" i="11"/>
  <c r="T10" i="11"/>
  <c r="P37" i="11"/>
  <c r="P33" i="14" s="1"/>
  <c r="G37" i="11"/>
  <c r="F37" i="11"/>
  <c r="F33" i="15" s="1"/>
  <c r="E37" i="11"/>
  <c r="D37" i="11"/>
  <c r="AA39" i="11"/>
  <c r="AA35" i="15" s="1"/>
  <c r="S39" i="11"/>
  <c r="S35" i="15" s="1"/>
  <c r="O39" i="11"/>
  <c r="N39" i="11"/>
  <c r="N35" i="14" s="1"/>
  <c r="K39" i="11"/>
  <c r="K35" i="14" s="1"/>
  <c r="AA38" i="11"/>
  <c r="AA34" i="14" s="1"/>
  <c r="S38" i="11"/>
  <c r="S34" i="15" s="1"/>
  <c r="O38" i="11"/>
  <c r="N38" i="11"/>
  <c r="M38" i="11"/>
  <c r="K38" i="11"/>
  <c r="AA37" i="11"/>
  <c r="AA33" i="14" s="1"/>
  <c r="W37" i="11"/>
  <c r="W33" i="14" s="1"/>
  <c r="S37" i="11"/>
  <c r="S33" i="14" s="1"/>
  <c r="N37" i="11"/>
  <c r="M37" i="11"/>
  <c r="L37" i="11"/>
  <c r="K37" i="11"/>
  <c r="D20" i="11"/>
  <c r="AA25" i="11"/>
  <c r="Z25" i="11"/>
  <c r="Y25" i="11"/>
  <c r="X25" i="11"/>
  <c r="W25" i="11"/>
  <c r="V25" i="11"/>
  <c r="U25" i="11"/>
  <c r="T25" i="11"/>
  <c r="S25" i="11"/>
  <c r="R25" i="11"/>
  <c r="Q25" i="11"/>
  <c r="P25" i="11"/>
  <c r="O25" i="11"/>
  <c r="N25" i="11"/>
  <c r="M25" i="11"/>
  <c r="L25" i="11"/>
  <c r="K25" i="11"/>
  <c r="J25" i="11"/>
  <c r="I25" i="11"/>
  <c r="H25" i="11"/>
  <c r="G25" i="11"/>
  <c r="F25" i="11"/>
  <c r="E25" i="11"/>
  <c r="D25" i="11"/>
  <c r="E48" i="11"/>
  <c r="F48" i="11" s="1"/>
  <c r="G48" i="11" s="1"/>
  <c r="H48" i="11" s="1"/>
  <c r="I48" i="11" s="1"/>
  <c r="J48" i="11" s="1"/>
  <c r="K48" i="11" s="1"/>
  <c r="L48" i="11" s="1"/>
  <c r="M48" i="11" s="1"/>
  <c r="N48" i="11" s="1"/>
  <c r="O48" i="11" s="1"/>
  <c r="P48" i="11" s="1"/>
  <c r="Q48" i="11" s="1"/>
  <c r="R48" i="11" s="1"/>
  <c r="S48" i="11" s="1"/>
  <c r="T48" i="11" s="1"/>
  <c r="U48" i="11" s="1"/>
  <c r="V48" i="11" s="1"/>
  <c r="W48" i="11" s="1"/>
  <c r="X48" i="11" s="1"/>
  <c r="Y48" i="11" s="1"/>
  <c r="Z48" i="11" s="1"/>
  <c r="AA48" i="11" s="1"/>
  <c r="AA44" i="14" s="1"/>
  <c r="Z39" i="11"/>
  <c r="Z35" i="14" s="1"/>
  <c r="Y39" i="11"/>
  <c r="Y35" i="14" s="1"/>
  <c r="X39" i="11"/>
  <c r="R39" i="11"/>
  <c r="Q39" i="11"/>
  <c r="P39" i="11"/>
  <c r="J39" i="11"/>
  <c r="I39" i="11"/>
  <c r="I35" i="14" s="1"/>
  <c r="Z38" i="11"/>
  <c r="Z34" i="14" s="1"/>
  <c r="Y38" i="11"/>
  <c r="Y34" i="14" s="1"/>
  <c r="X38" i="11"/>
  <c r="R38" i="11"/>
  <c r="R34" i="15" s="1"/>
  <c r="Q38" i="11"/>
  <c r="J38" i="11"/>
  <c r="I38" i="11"/>
  <c r="H38" i="11"/>
  <c r="H34" i="14" s="1"/>
  <c r="Z37" i="11"/>
  <c r="Z36" i="11" s="1"/>
  <c r="Z35" i="11" s="1"/>
  <c r="Y37" i="11"/>
  <c r="X37" i="11"/>
  <c r="X36" i="11" s="1"/>
  <c r="X35" i="11" s="1"/>
  <c r="R37" i="11"/>
  <c r="Q37" i="11"/>
  <c r="J37" i="11"/>
  <c r="I37" i="11"/>
  <c r="H37" i="11"/>
  <c r="H33" i="14" s="1"/>
  <c r="Z10" i="11"/>
  <c r="Y10" i="11"/>
  <c r="X10" i="11"/>
  <c r="R10" i="11"/>
  <c r="Q10" i="11"/>
  <c r="J10" i="11"/>
  <c r="I10" i="11"/>
  <c r="H10" i="11"/>
  <c r="AA15" i="11"/>
  <c r="Z15" i="11"/>
  <c r="Y15" i="11"/>
  <c r="X15" i="11"/>
  <c r="W15" i="11"/>
  <c r="V15" i="11"/>
  <c r="U15" i="11"/>
  <c r="T15" i="11"/>
  <c r="S15" i="11"/>
  <c r="R15" i="11"/>
  <c r="Q15" i="11"/>
  <c r="P15" i="11"/>
  <c r="O15" i="11"/>
  <c r="N15" i="11"/>
  <c r="M15" i="11"/>
  <c r="L15" i="11"/>
  <c r="K15" i="11"/>
  <c r="J15" i="11"/>
  <c r="I15" i="11"/>
  <c r="H15" i="11"/>
  <c r="G15" i="11"/>
  <c r="F15" i="11"/>
  <c r="E15" i="11"/>
  <c r="D15" i="11"/>
  <c r="AE55" i="14" l="1"/>
  <c r="AE54" i="14"/>
  <c r="AE39" i="14"/>
  <c r="AE26" i="14"/>
  <c r="AE22" i="14"/>
  <c r="AE18" i="14"/>
  <c r="AE17" i="14"/>
  <c r="AE15" i="14"/>
  <c r="AE13" i="14"/>
  <c r="AE11" i="14"/>
  <c r="AE10" i="14"/>
  <c r="AE9" i="14"/>
  <c r="AE7" i="14"/>
  <c r="AE6" i="14"/>
  <c r="AE21" i="14"/>
  <c r="X34" i="14"/>
  <c r="AE55" i="15"/>
  <c r="AE54" i="15"/>
  <c r="AE38" i="15"/>
  <c r="AE37" i="15"/>
  <c r="AE29" i="15"/>
  <c r="AE26" i="15"/>
  <c r="AE24" i="15"/>
  <c r="AE23" i="15"/>
  <c r="AE22" i="15"/>
  <c r="AE20" i="15"/>
  <c r="AE19" i="15"/>
  <c r="AE18" i="15"/>
  <c r="AE15" i="15"/>
  <c r="AE14" i="15"/>
  <c r="AE12" i="15"/>
  <c r="AE10" i="15"/>
  <c r="AE8" i="15"/>
  <c r="AE7" i="15"/>
  <c r="AE6" i="15"/>
  <c r="AE11" i="15"/>
  <c r="AE16" i="15"/>
  <c r="M33" i="14"/>
  <c r="O34" i="14"/>
  <c r="D33" i="14"/>
  <c r="D34" i="14"/>
  <c r="V34" i="14"/>
  <c r="M35" i="14"/>
  <c r="Y36" i="11"/>
  <c r="Y35" i="11" s="1"/>
  <c r="Y45" i="15"/>
  <c r="R33" i="14"/>
  <c r="R35" i="14"/>
  <c r="X35" i="14"/>
  <c r="N33" i="14"/>
  <c r="E33" i="14"/>
  <c r="E34" i="14"/>
  <c r="W34" i="14"/>
  <c r="W32" i="14" s="1"/>
  <c r="T35" i="14"/>
  <c r="D34" i="15"/>
  <c r="I44" i="15"/>
  <c r="I33" i="14"/>
  <c r="I34" i="14"/>
  <c r="J35" i="14"/>
  <c r="K34" i="14"/>
  <c r="O35" i="14"/>
  <c r="P34" i="14"/>
  <c r="G35" i="14"/>
  <c r="X33" i="14"/>
  <c r="Q44" i="15"/>
  <c r="Y35" i="15"/>
  <c r="J33" i="14"/>
  <c r="J34" i="14"/>
  <c r="P35" i="14"/>
  <c r="K33" i="14"/>
  <c r="K32" i="14" s="1"/>
  <c r="M34" i="14"/>
  <c r="S35" i="14"/>
  <c r="U33" i="14"/>
  <c r="T34" i="14"/>
  <c r="R34" i="14"/>
  <c r="R32" i="14" s="1"/>
  <c r="Y44" i="15"/>
  <c r="U45" i="15"/>
  <c r="X35" i="15"/>
  <c r="Q33" i="14"/>
  <c r="Q34" i="14"/>
  <c r="Q35" i="14"/>
  <c r="L33" i="14"/>
  <c r="N34" i="14"/>
  <c r="U34" i="14"/>
  <c r="L35" i="14"/>
  <c r="L32" i="14" s="1"/>
  <c r="U33" i="15"/>
  <c r="Q45" i="15"/>
  <c r="J45" i="15"/>
  <c r="M45" i="15"/>
  <c r="D33" i="15"/>
  <c r="T34" i="15"/>
  <c r="D45" i="15"/>
  <c r="D43" i="15" s="1"/>
  <c r="R45" i="15"/>
  <c r="Z45" i="15"/>
  <c r="G36" i="11"/>
  <c r="G35" i="11" s="1"/>
  <c r="E33" i="15"/>
  <c r="AA34" i="15"/>
  <c r="E45" i="15"/>
  <c r="S45" i="15"/>
  <c r="K45" i="15"/>
  <c r="L45" i="15"/>
  <c r="AA45" i="15"/>
  <c r="W44" i="14"/>
  <c r="P35" i="15"/>
  <c r="I45" i="15"/>
  <c r="I43" i="15" s="1"/>
  <c r="T45" i="15"/>
  <c r="G33" i="14"/>
  <c r="G32" i="14" s="1"/>
  <c r="G31" i="14" s="1"/>
  <c r="G75" i="11" s="1"/>
  <c r="X44" i="14"/>
  <c r="D53" i="14"/>
  <c r="AD53" i="14" s="1"/>
  <c r="AE46" i="15"/>
  <c r="O33" i="14"/>
  <c r="G44" i="14"/>
  <c r="G43" i="14" s="1"/>
  <c r="Z35" i="15"/>
  <c r="E44" i="15"/>
  <c r="E43" i="15" s="1"/>
  <c r="H44" i="14"/>
  <c r="H43" i="14" s="1"/>
  <c r="AD46" i="14"/>
  <c r="AD47" i="14"/>
  <c r="AD48" i="14"/>
  <c r="AD49" i="14"/>
  <c r="G33" i="15"/>
  <c r="K34" i="15"/>
  <c r="I35" i="15"/>
  <c r="F44" i="15"/>
  <c r="N44" i="15"/>
  <c r="V44" i="15"/>
  <c r="F45" i="15"/>
  <c r="N45" i="15"/>
  <c r="V45" i="15"/>
  <c r="D53" i="15"/>
  <c r="AD53" i="15" s="1"/>
  <c r="J44" i="15"/>
  <c r="J43" i="15" s="1"/>
  <c r="R44" i="15"/>
  <c r="Z44" i="15"/>
  <c r="AE47" i="15"/>
  <c r="AA44" i="15"/>
  <c r="L44" i="15"/>
  <c r="AD47" i="15"/>
  <c r="H35" i="14"/>
  <c r="D42" i="15"/>
  <c r="D27" i="15" s="1"/>
  <c r="M44" i="15"/>
  <c r="E32" i="14"/>
  <c r="E51" i="14" s="1"/>
  <c r="O44" i="14"/>
  <c r="AE49" i="14"/>
  <c r="L33" i="15"/>
  <c r="L34" i="15"/>
  <c r="J35" i="15"/>
  <c r="G44" i="15"/>
  <c r="O44" i="15"/>
  <c r="W44" i="15"/>
  <c r="G45" i="15"/>
  <c r="O45" i="15"/>
  <c r="W45" i="15"/>
  <c r="K44" i="15"/>
  <c r="S44" i="15"/>
  <c r="W33" i="15"/>
  <c r="T44" i="15"/>
  <c r="AD49" i="15"/>
  <c r="U44" i="15"/>
  <c r="F36" i="11"/>
  <c r="F35" i="11" s="1"/>
  <c r="AA35" i="14"/>
  <c r="P44" i="14"/>
  <c r="AE49" i="15"/>
  <c r="M34" i="15"/>
  <c r="K35" i="15"/>
  <c r="H44" i="15"/>
  <c r="P44" i="15"/>
  <c r="X44" i="15"/>
  <c r="H45" i="15"/>
  <c r="P45" i="15"/>
  <c r="X45" i="15"/>
  <c r="AD48" i="15"/>
  <c r="M33" i="15"/>
  <c r="E34" i="15"/>
  <c r="U34" i="15"/>
  <c r="Q35" i="15"/>
  <c r="N33" i="15"/>
  <c r="J34" i="15"/>
  <c r="Z34" i="15"/>
  <c r="R35" i="15"/>
  <c r="AD55" i="15"/>
  <c r="AD46" i="15"/>
  <c r="AD21" i="15"/>
  <c r="AD6" i="15"/>
  <c r="H33" i="15"/>
  <c r="P33" i="15"/>
  <c r="X33" i="15"/>
  <c r="F34" i="15"/>
  <c r="N34" i="15"/>
  <c r="V34" i="15"/>
  <c r="D35" i="15"/>
  <c r="L35" i="15"/>
  <c r="T35" i="15"/>
  <c r="AE9" i="15"/>
  <c r="AE13" i="15"/>
  <c r="AE17" i="15"/>
  <c r="AE21" i="15"/>
  <c r="AE25" i="15"/>
  <c r="I33" i="15"/>
  <c r="Q33" i="15"/>
  <c r="Y33" i="15"/>
  <c r="G34" i="15"/>
  <c r="O34" i="15"/>
  <c r="W34" i="15"/>
  <c r="E35" i="15"/>
  <c r="M35" i="15"/>
  <c r="M32" i="15" s="1"/>
  <c r="U35" i="15"/>
  <c r="AE39" i="15"/>
  <c r="AE48" i="15"/>
  <c r="AE53" i="15"/>
  <c r="J33" i="15"/>
  <c r="R33" i="15"/>
  <c r="Z33" i="15"/>
  <c r="H34" i="15"/>
  <c r="P34" i="15"/>
  <c r="X34" i="15"/>
  <c r="F35" i="15"/>
  <c r="N35" i="15"/>
  <c r="V35" i="15"/>
  <c r="K33" i="15"/>
  <c r="S33" i="15"/>
  <c r="S32" i="15" s="1"/>
  <c r="AA33" i="15"/>
  <c r="I34" i="15"/>
  <c r="Q34" i="15"/>
  <c r="Y34" i="15"/>
  <c r="G35" i="15"/>
  <c r="O35" i="15"/>
  <c r="W35" i="15"/>
  <c r="AE36" i="15"/>
  <c r="M32" i="14"/>
  <c r="M52" i="14" s="1"/>
  <c r="AE45" i="14"/>
  <c r="AA32" i="14"/>
  <c r="AA31" i="14" s="1"/>
  <c r="AA75" i="11" s="1"/>
  <c r="Y44" i="14"/>
  <c r="Z33" i="14"/>
  <c r="Z32" i="14" s="1"/>
  <c r="Z31" i="14" s="1"/>
  <c r="Z75" i="11" s="1"/>
  <c r="J44" i="14"/>
  <c r="S34" i="14"/>
  <c r="S32" i="14" s="1"/>
  <c r="S31" i="14" s="1"/>
  <c r="S75" i="11" s="1"/>
  <c r="V36" i="11"/>
  <c r="V35" i="11" s="1"/>
  <c r="L44" i="14"/>
  <c r="T44" i="14"/>
  <c r="D42" i="14"/>
  <c r="Q44" i="14"/>
  <c r="Z44" i="14"/>
  <c r="K44" i="14"/>
  <c r="E44" i="14"/>
  <c r="E43" i="14" s="1"/>
  <c r="M44" i="14"/>
  <c r="U44" i="14"/>
  <c r="Y33" i="14"/>
  <c r="Y32" i="14" s="1"/>
  <c r="I44" i="14"/>
  <c r="R44" i="14"/>
  <c r="S44" i="14"/>
  <c r="E36" i="11"/>
  <c r="E35" i="11" s="1"/>
  <c r="F33" i="14"/>
  <c r="F32" i="14" s="1"/>
  <c r="F31" i="14" s="1"/>
  <c r="F75" i="11" s="1"/>
  <c r="V33" i="14"/>
  <c r="F44" i="14"/>
  <c r="F43" i="14" s="1"/>
  <c r="N44" i="14"/>
  <c r="V44" i="14"/>
  <c r="D43" i="14"/>
  <c r="AD45" i="14"/>
  <c r="AE53" i="14"/>
  <c r="AE48" i="14"/>
  <c r="AE29" i="14"/>
  <c r="AE23" i="14"/>
  <c r="AE38" i="14"/>
  <c r="AE24" i="14"/>
  <c r="AE20" i="14"/>
  <c r="AE16" i="14"/>
  <c r="AE12" i="14"/>
  <c r="AE8" i="14"/>
  <c r="AE47" i="14"/>
  <c r="AE37" i="14"/>
  <c r="AE14" i="14"/>
  <c r="AE19" i="14"/>
  <c r="AE25" i="14"/>
  <c r="AE36" i="14"/>
  <c r="AE46" i="14"/>
  <c r="X32" i="14"/>
  <c r="AD21" i="14"/>
  <c r="Q32" i="14"/>
  <c r="R36" i="11"/>
  <c r="R35" i="11" s="1"/>
  <c r="U36" i="11"/>
  <c r="U35" i="11" s="1"/>
  <c r="F46" i="11"/>
  <c r="N46" i="11"/>
  <c r="I36" i="11"/>
  <c r="I35" i="11" s="1"/>
  <c r="P36" i="11"/>
  <c r="P35" i="11" s="1"/>
  <c r="K36" i="11"/>
  <c r="K35" i="11" s="1"/>
  <c r="V46" i="11"/>
  <c r="G46" i="11"/>
  <c r="G42" i="14" s="1"/>
  <c r="G85" i="11" s="1"/>
  <c r="P46" i="11"/>
  <c r="P42" i="14" s="1"/>
  <c r="P85" i="11" s="1"/>
  <c r="O46" i="11"/>
  <c r="X46" i="11"/>
  <c r="X42" i="14" s="1"/>
  <c r="X85" i="11" s="1"/>
  <c r="M46" i="11"/>
  <c r="M42" i="14" s="1"/>
  <c r="M85" i="11" s="1"/>
  <c r="L46" i="11"/>
  <c r="L42" i="14" s="1"/>
  <c r="L85" i="11" s="1"/>
  <c r="K46" i="11"/>
  <c r="K42" i="14" s="1"/>
  <c r="K85" i="11" s="1"/>
  <c r="S46" i="11"/>
  <c r="S42" i="14" s="1"/>
  <c r="S85" i="11" s="1"/>
  <c r="T46" i="11"/>
  <c r="AA46" i="11"/>
  <c r="H46" i="11"/>
  <c r="H42" i="14" s="1"/>
  <c r="H85" i="11" s="1"/>
  <c r="W46" i="11"/>
  <c r="Q46" i="11"/>
  <c r="Q42" i="14" s="1"/>
  <c r="Z20" i="11"/>
  <c r="I46" i="11"/>
  <c r="I42" i="14" s="1"/>
  <c r="I85" i="11" s="1"/>
  <c r="Y46" i="11"/>
  <c r="Y42" i="14" s="1"/>
  <c r="Y85" i="11" s="1"/>
  <c r="J46" i="11"/>
  <c r="J42" i="14" s="1"/>
  <c r="J85" i="11" s="1"/>
  <c r="R20" i="11"/>
  <c r="E46" i="11"/>
  <c r="E42" i="15" s="1"/>
  <c r="U46" i="11"/>
  <c r="S20" i="11"/>
  <c r="K20" i="11"/>
  <c r="AA20" i="11"/>
  <c r="R46" i="11"/>
  <c r="R42" i="14" s="1"/>
  <c r="R85" i="11" s="1"/>
  <c r="Z46" i="11"/>
  <c r="Z42" i="14" s="1"/>
  <c r="Z85" i="11" s="1"/>
  <c r="I20" i="11"/>
  <c r="Q20" i="11"/>
  <c r="L20" i="11"/>
  <c r="M20" i="11"/>
  <c r="N20" i="11"/>
  <c r="V20" i="11"/>
  <c r="G20" i="11"/>
  <c r="W20" i="11"/>
  <c r="H20" i="11"/>
  <c r="P20" i="11"/>
  <c r="X20" i="11"/>
  <c r="E20" i="11"/>
  <c r="U20" i="11"/>
  <c r="F20" i="11"/>
  <c r="O20" i="11"/>
  <c r="Y20" i="11"/>
  <c r="L36" i="11"/>
  <c r="L35" i="11" s="1"/>
  <c r="N36" i="11"/>
  <c r="N35" i="11" s="1"/>
  <c r="O36" i="11"/>
  <c r="O35" i="11" s="1"/>
  <c r="P10" i="11"/>
  <c r="J36" i="11"/>
  <c r="J35" i="11" s="1"/>
  <c r="W36" i="11"/>
  <c r="W35" i="11" s="1"/>
  <c r="AA36" i="11"/>
  <c r="AA35" i="11" s="1"/>
  <c r="M36" i="11"/>
  <c r="M35" i="11" s="1"/>
  <c r="H36" i="11"/>
  <c r="H35" i="11" s="1"/>
  <c r="S36" i="11"/>
  <c r="S35" i="11" s="1"/>
  <c r="Q36" i="11"/>
  <c r="Q35" i="11" s="1"/>
  <c r="D36" i="11"/>
  <c r="D55" i="11" s="1"/>
  <c r="K10" i="11"/>
  <c r="AA10" i="11"/>
  <c r="D10" i="11"/>
  <c r="L10" i="11"/>
  <c r="T37" i="11"/>
  <c r="T33" i="15" s="1"/>
  <c r="E10" i="11"/>
  <c r="M10" i="11"/>
  <c r="U10" i="11"/>
  <c r="S10" i="11"/>
  <c r="F10" i="11"/>
  <c r="N10" i="11"/>
  <c r="V10" i="11"/>
  <c r="G10" i="11"/>
  <c r="O10" i="11"/>
  <c r="W10" i="11"/>
  <c r="T20" i="11"/>
  <c r="J20" i="11"/>
  <c r="K55" i="11"/>
  <c r="G56" i="11"/>
  <c r="X56" i="11"/>
  <c r="X55" i="11"/>
  <c r="Y56" i="11"/>
  <c r="G55" i="11"/>
  <c r="Z56" i="11"/>
  <c r="Z55" i="11"/>
  <c r="W43" i="15" l="1"/>
  <c r="O43" i="15"/>
  <c r="F43" i="15"/>
  <c r="Q43" i="15"/>
  <c r="P32" i="14"/>
  <c r="N32" i="14"/>
  <c r="N31" i="14" s="1"/>
  <c r="N75" i="11" s="1"/>
  <c r="W31" i="14"/>
  <c r="W75" i="11" s="1"/>
  <c r="W51" i="14"/>
  <c r="W52" i="14"/>
  <c r="Z43" i="15"/>
  <c r="F52" i="14"/>
  <c r="AD34" i="14"/>
  <c r="D32" i="14"/>
  <c r="U43" i="15"/>
  <c r="F51" i="14"/>
  <c r="G43" i="15"/>
  <c r="S43" i="15"/>
  <c r="AD35" i="14"/>
  <c r="Z51" i="14"/>
  <c r="N43" i="15"/>
  <c r="R43" i="15"/>
  <c r="Y43" i="15"/>
  <c r="T43" i="15"/>
  <c r="J32" i="14"/>
  <c r="J51" i="14" s="1"/>
  <c r="M31" i="14"/>
  <c r="M75" i="11" s="1"/>
  <c r="Y55" i="11"/>
  <c r="E52" i="14"/>
  <c r="V32" i="14"/>
  <c r="V31" i="14" s="1"/>
  <c r="V75" i="11" s="1"/>
  <c r="AA43" i="15"/>
  <c r="R31" i="14"/>
  <c r="R75" i="11" s="1"/>
  <c r="R52" i="14"/>
  <c r="J31" i="14"/>
  <c r="J75" i="11" s="1"/>
  <c r="K51" i="14"/>
  <c r="K31" i="14"/>
  <c r="K75" i="11" s="1"/>
  <c r="K52" i="14"/>
  <c r="K50" i="14" s="1"/>
  <c r="L31" i="14"/>
  <c r="L75" i="11" s="1"/>
  <c r="L52" i="14"/>
  <c r="Y42" i="15"/>
  <c r="U32" i="14"/>
  <c r="O32" i="14"/>
  <c r="O31" i="14" s="1"/>
  <c r="O75" i="11" s="1"/>
  <c r="I32" i="14"/>
  <c r="I51" i="14" s="1"/>
  <c r="I42" i="15"/>
  <c r="AE35" i="14"/>
  <c r="X43" i="15"/>
  <c r="AE34" i="14"/>
  <c r="G52" i="14"/>
  <c r="K42" i="15"/>
  <c r="AA32" i="15"/>
  <c r="L32" i="15"/>
  <c r="AD33" i="14"/>
  <c r="U55" i="11"/>
  <c r="AA52" i="14"/>
  <c r="P43" i="15"/>
  <c r="AE45" i="15"/>
  <c r="R56" i="11"/>
  <c r="L43" i="15"/>
  <c r="M51" i="14"/>
  <c r="M50" i="14" s="1"/>
  <c r="V43" i="15"/>
  <c r="AA51" i="14"/>
  <c r="K43" i="15"/>
  <c r="Z42" i="15"/>
  <c r="R42" i="15"/>
  <c r="H43" i="15"/>
  <c r="O51" i="14"/>
  <c r="E32" i="15"/>
  <c r="E31" i="15" s="1"/>
  <c r="E76" i="11" s="1"/>
  <c r="L42" i="15"/>
  <c r="AD45" i="15"/>
  <c r="O52" i="14"/>
  <c r="G51" i="14"/>
  <c r="G50" i="14" s="1"/>
  <c r="G41" i="14" s="1"/>
  <c r="G57" i="14" s="1"/>
  <c r="R51" i="14"/>
  <c r="R50" i="14" s="1"/>
  <c r="M43" i="15"/>
  <c r="I55" i="11"/>
  <c r="AA42" i="14"/>
  <c r="AA85" i="11" s="1"/>
  <c r="AA42" i="15"/>
  <c r="U56" i="11"/>
  <c r="T42" i="14"/>
  <c r="T85" i="11" s="1"/>
  <c r="T42" i="15"/>
  <c r="AD44" i="15"/>
  <c r="V42" i="14"/>
  <c r="V85" i="11" s="1"/>
  <c r="V42" i="15"/>
  <c r="J52" i="14"/>
  <c r="L51" i="14"/>
  <c r="E31" i="14"/>
  <c r="E75" i="11" s="1"/>
  <c r="V32" i="15"/>
  <c r="V31" i="15" s="1"/>
  <c r="V76" i="11" s="1"/>
  <c r="H42" i="15"/>
  <c r="G42" i="15"/>
  <c r="Q85" i="11"/>
  <c r="F55" i="11"/>
  <c r="U42" i="14"/>
  <c r="U85" i="11" s="1"/>
  <c r="U42" i="15"/>
  <c r="W42" i="14"/>
  <c r="W85" i="11" s="1"/>
  <c r="W42" i="15"/>
  <c r="N42" i="14"/>
  <c r="N85" i="11" s="1"/>
  <c r="N42" i="15"/>
  <c r="F56" i="11"/>
  <c r="O42" i="14"/>
  <c r="O85" i="11" s="1"/>
  <c r="O42" i="15"/>
  <c r="F42" i="14"/>
  <c r="F85" i="11" s="1"/>
  <c r="F42" i="15"/>
  <c r="K32" i="15"/>
  <c r="K51" i="15" s="1"/>
  <c r="AE44" i="15"/>
  <c r="M42" i="15"/>
  <c r="Q42" i="15"/>
  <c r="E56" i="11"/>
  <c r="Z52" i="14"/>
  <c r="D27" i="14"/>
  <c r="D85" i="11"/>
  <c r="J42" i="15"/>
  <c r="R32" i="15"/>
  <c r="R31" i="15" s="1"/>
  <c r="R76" i="11" s="1"/>
  <c r="X42" i="15"/>
  <c r="R55" i="11"/>
  <c r="W50" i="14"/>
  <c r="H32" i="14"/>
  <c r="H51" i="14" s="1"/>
  <c r="S42" i="15"/>
  <c r="P42" i="15"/>
  <c r="U32" i="15"/>
  <c r="U51" i="15" s="1"/>
  <c r="T32" i="15"/>
  <c r="T31" i="15" s="1"/>
  <c r="T76" i="11" s="1"/>
  <c r="Z32" i="15"/>
  <c r="Z52" i="15" s="1"/>
  <c r="J32" i="15"/>
  <c r="J51" i="15" s="1"/>
  <c r="H32" i="15"/>
  <c r="H31" i="15" s="1"/>
  <c r="H76" i="11" s="1"/>
  <c r="W32" i="15"/>
  <c r="W51" i="15" s="1"/>
  <c r="E27" i="15"/>
  <c r="D86" i="11"/>
  <c r="O32" i="15"/>
  <c r="O52" i="15" s="1"/>
  <c r="N32" i="15"/>
  <c r="N52" i="15" s="1"/>
  <c r="G32" i="15"/>
  <c r="G31" i="15" s="1"/>
  <c r="G76" i="11" s="1"/>
  <c r="Y32" i="15"/>
  <c r="Y51" i="15" s="1"/>
  <c r="X32" i="15"/>
  <c r="X52" i="15" s="1"/>
  <c r="AE35" i="15"/>
  <c r="S51" i="15"/>
  <c r="S31" i="15"/>
  <c r="S76" i="11" s="1"/>
  <c r="S52" i="15"/>
  <c r="AE33" i="15"/>
  <c r="P32" i="15"/>
  <c r="AD34" i="15"/>
  <c r="E51" i="15"/>
  <c r="E52" i="15"/>
  <c r="I32" i="15"/>
  <c r="M31" i="15"/>
  <c r="M76" i="11" s="1"/>
  <c r="M52" i="15"/>
  <c r="M51" i="15"/>
  <c r="L31" i="15"/>
  <c r="L76" i="11" s="1"/>
  <c r="L51" i="15"/>
  <c r="L52" i="15"/>
  <c r="AE34" i="15"/>
  <c r="F32" i="15"/>
  <c r="AA51" i="15"/>
  <c r="AA31" i="15"/>
  <c r="AA76" i="11" s="1"/>
  <c r="AA52" i="15"/>
  <c r="Q32" i="15"/>
  <c r="AD35" i="15"/>
  <c r="D32" i="15"/>
  <c r="AD33" i="15"/>
  <c r="V56" i="11"/>
  <c r="V55" i="11"/>
  <c r="E31" i="11"/>
  <c r="E42" i="14"/>
  <c r="T36" i="11"/>
  <c r="T35" i="11" s="1"/>
  <c r="T33" i="14"/>
  <c r="S51" i="14"/>
  <c r="E55" i="11"/>
  <c r="N51" i="14"/>
  <c r="S52" i="14"/>
  <c r="P55" i="11"/>
  <c r="N52" i="14"/>
  <c r="F50" i="14"/>
  <c r="E50" i="14"/>
  <c r="Q51" i="14"/>
  <c r="Q31" i="14"/>
  <c r="Q75" i="11" s="1"/>
  <c r="Q52" i="14"/>
  <c r="P51" i="14"/>
  <c r="P52" i="14"/>
  <c r="P31" i="14"/>
  <c r="P75" i="11" s="1"/>
  <c r="X51" i="14"/>
  <c r="X31" i="14"/>
  <c r="X75" i="11" s="1"/>
  <c r="X52" i="14"/>
  <c r="I43" i="14"/>
  <c r="Y51" i="14"/>
  <c r="Y31" i="14"/>
  <c r="Y75" i="11" s="1"/>
  <c r="Y52" i="14"/>
  <c r="K56" i="11"/>
  <c r="P56" i="11"/>
  <c r="AA55" i="11"/>
  <c r="J55" i="11"/>
  <c r="I56" i="11"/>
  <c r="Q55" i="11"/>
  <c r="L55" i="11"/>
  <c r="M56" i="11"/>
  <c r="Q56" i="11"/>
  <c r="W55" i="11"/>
  <c r="AA56" i="11"/>
  <c r="O56" i="11"/>
  <c r="O55" i="11"/>
  <c r="J56" i="11"/>
  <c r="L56" i="11"/>
  <c r="S56" i="11"/>
  <c r="S55" i="11"/>
  <c r="H55" i="11"/>
  <c r="M55" i="11"/>
  <c r="H56" i="11"/>
  <c r="N55" i="11"/>
  <c r="N56" i="11"/>
  <c r="W56" i="11"/>
  <c r="AD32" i="14" l="1"/>
  <c r="AA50" i="14"/>
  <c r="L50" i="14"/>
  <c r="K31" i="15"/>
  <c r="K76" i="11" s="1"/>
  <c r="O50" i="14"/>
  <c r="D31" i="14"/>
  <c r="D75" i="11" s="1"/>
  <c r="D52" i="14"/>
  <c r="D51" i="14"/>
  <c r="D50" i="14" s="1"/>
  <c r="D41" i="14" s="1"/>
  <c r="D57" i="14" s="1"/>
  <c r="D58" i="14" s="1"/>
  <c r="D80" i="11" s="1"/>
  <c r="V52" i="14"/>
  <c r="Z50" i="14"/>
  <c r="J50" i="14"/>
  <c r="K52" i="15"/>
  <c r="V51" i="14"/>
  <c r="W31" i="15"/>
  <c r="W76" i="11" s="1"/>
  <c r="AD42" i="15"/>
  <c r="AE42" i="14"/>
  <c r="AD43" i="15"/>
  <c r="U51" i="14"/>
  <c r="U31" i="14"/>
  <c r="U75" i="11" s="1"/>
  <c r="U52" i="14"/>
  <c r="F41" i="14"/>
  <c r="F57" i="14" s="1"/>
  <c r="H52" i="14"/>
  <c r="H50" i="14" s="1"/>
  <c r="H41" i="14" s="1"/>
  <c r="I52" i="14"/>
  <c r="H31" i="14"/>
  <c r="H75" i="11" s="1"/>
  <c r="I31" i="14"/>
  <c r="I75" i="11" s="1"/>
  <c r="W52" i="15"/>
  <c r="W50" i="15" s="1"/>
  <c r="W41" i="15" s="1"/>
  <c r="W57" i="15" s="1"/>
  <c r="AE43" i="15"/>
  <c r="Y31" i="15"/>
  <c r="Y76" i="11" s="1"/>
  <c r="AE42" i="15"/>
  <c r="Y52" i="15"/>
  <c r="Y50" i="15" s="1"/>
  <c r="Y41" i="15" s="1"/>
  <c r="M50" i="15"/>
  <c r="V51" i="15"/>
  <c r="J52" i="15"/>
  <c r="J50" i="15" s="1"/>
  <c r="J41" i="15" s="1"/>
  <c r="T51" i="15"/>
  <c r="T52" i="15"/>
  <c r="E27" i="14"/>
  <c r="F27" i="14" s="1"/>
  <c r="G27" i="14" s="1"/>
  <c r="H27" i="14" s="1"/>
  <c r="I27" i="14" s="1"/>
  <c r="J27" i="14" s="1"/>
  <c r="K27" i="14" s="1"/>
  <c r="L27" i="14" s="1"/>
  <c r="M27" i="14" s="1"/>
  <c r="N27" i="14" s="1"/>
  <c r="O27" i="14" s="1"/>
  <c r="P27" i="14" s="1"/>
  <c r="Q27" i="14" s="1"/>
  <c r="R27" i="14" s="1"/>
  <c r="S27" i="14" s="1"/>
  <c r="T27" i="14" s="1"/>
  <c r="U27" i="14" s="1"/>
  <c r="V27" i="14" s="1"/>
  <c r="W27" i="14" s="1"/>
  <c r="X27" i="14" s="1"/>
  <c r="Y27" i="14" s="1"/>
  <c r="Z27" i="14" s="1"/>
  <c r="AA27" i="14" s="1"/>
  <c r="Z51" i="15"/>
  <c r="Z50" i="15" s="1"/>
  <c r="Z41" i="15" s="1"/>
  <c r="T55" i="11"/>
  <c r="V52" i="15"/>
  <c r="N50" i="14"/>
  <c r="U52" i="15"/>
  <c r="U50" i="15" s="1"/>
  <c r="U41" i="15" s="1"/>
  <c r="G51" i="15"/>
  <c r="AD42" i="14"/>
  <c r="E85" i="11"/>
  <c r="T56" i="11"/>
  <c r="R51" i="15"/>
  <c r="M41" i="15"/>
  <c r="M57" i="15" s="1"/>
  <c r="Z31" i="15"/>
  <c r="Z76" i="11" s="1"/>
  <c r="U31" i="15"/>
  <c r="U76" i="11" s="1"/>
  <c r="G52" i="15"/>
  <c r="R52" i="15"/>
  <c r="F31" i="11"/>
  <c r="E84" i="11"/>
  <c r="E41" i="14"/>
  <c r="E57" i="14" s="1"/>
  <c r="S50" i="14"/>
  <c r="H51" i="15"/>
  <c r="J31" i="15"/>
  <c r="J76" i="11" s="1"/>
  <c r="H52" i="15"/>
  <c r="N51" i="15"/>
  <c r="O31" i="15"/>
  <c r="O76" i="11" s="1"/>
  <c r="N31" i="15"/>
  <c r="N76" i="11" s="1"/>
  <c r="F27" i="15"/>
  <c r="E86" i="11"/>
  <c r="O51" i="15"/>
  <c r="O50" i="15" s="1"/>
  <c r="O41" i="15" s="1"/>
  <c r="X31" i="15"/>
  <c r="X51" i="15"/>
  <c r="X50" i="15" s="1"/>
  <c r="X41" i="15" s="1"/>
  <c r="N50" i="15"/>
  <c r="N41" i="15" s="1"/>
  <c r="AA50" i="15"/>
  <c r="AA41" i="15" s="1"/>
  <c r="AA57" i="15" s="1"/>
  <c r="K50" i="15"/>
  <c r="K41" i="15" s="1"/>
  <c r="K57" i="15" s="1"/>
  <c r="S50" i="15"/>
  <c r="S41" i="15" s="1"/>
  <c r="S57" i="15"/>
  <c r="AD32" i="15"/>
  <c r="D31" i="15"/>
  <c r="D76" i="11" s="1"/>
  <c r="D51" i="15"/>
  <c r="D52" i="15"/>
  <c r="E50" i="15"/>
  <c r="E41" i="15" s="1"/>
  <c r="E57" i="15" s="1"/>
  <c r="L50" i="15"/>
  <c r="L41" i="15" s="1"/>
  <c r="L57" i="15" s="1"/>
  <c r="Q52" i="15"/>
  <c r="Q51" i="15"/>
  <c r="Q31" i="15"/>
  <c r="Q76" i="11" s="1"/>
  <c r="F31" i="15"/>
  <c r="F76" i="11" s="1"/>
  <c r="F52" i="15"/>
  <c r="F51" i="15"/>
  <c r="I52" i="15"/>
  <c r="I51" i="15"/>
  <c r="I31" i="15"/>
  <c r="I76" i="11" s="1"/>
  <c r="P52" i="15"/>
  <c r="P51" i="15"/>
  <c r="P31" i="15"/>
  <c r="P76" i="11" s="1"/>
  <c r="AE32" i="15"/>
  <c r="T32" i="14"/>
  <c r="AE33" i="14"/>
  <c r="Y50" i="14"/>
  <c r="I50" i="14"/>
  <c r="I41" i="14" s="1"/>
  <c r="I57" i="14" s="1"/>
  <c r="X50" i="14"/>
  <c r="AD51" i="14"/>
  <c r="J43" i="14"/>
  <c r="P50" i="14"/>
  <c r="Q50" i="14"/>
  <c r="C81" i="11"/>
  <c r="V50" i="15" l="1"/>
  <c r="V41" i="15" s="1"/>
  <c r="V57" i="15" s="1"/>
  <c r="V50" i="14"/>
  <c r="AD52" i="14"/>
  <c r="AD31" i="14"/>
  <c r="J41" i="14"/>
  <c r="J57" i="14" s="1"/>
  <c r="N57" i="15"/>
  <c r="T50" i="15"/>
  <c r="T41" i="15" s="1"/>
  <c r="T57" i="15" s="1"/>
  <c r="G50" i="15"/>
  <c r="G41" i="15" s="1"/>
  <c r="G57" i="15" s="1"/>
  <c r="U50" i="14"/>
  <c r="Y57" i="15"/>
  <c r="R50" i="15"/>
  <c r="R41" i="15" s="1"/>
  <c r="R57" i="15" s="1"/>
  <c r="F50" i="15"/>
  <c r="F41" i="15" s="1"/>
  <c r="F57" i="15" s="1"/>
  <c r="J57" i="15"/>
  <c r="Z57" i="15"/>
  <c r="U57" i="15"/>
  <c r="H50" i="15"/>
  <c r="H41" i="15" s="1"/>
  <c r="H57" i="15" s="1"/>
  <c r="F84" i="11"/>
  <c r="G31" i="11"/>
  <c r="O57" i="15"/>
  <c r="G27" i="15"/>
  <c r="F86" i="11"/>
  <c r="X57" i="15"/>
  <c r="X76" i="11"/>
  <c r="AE52" i="15"/>
  <c r="AD52" i="15"/>
  <c r="D50" i="15"/>
  <c r="D41" i="15" s="1"/>
  <c r="D57" i="15" s="1"/>
  <c r="D58" i="15" s="1"/>
  <c r="AD51" i="15"/>
  <c r="AE31" i="15"/>
  <c r="AD31" i="15"/>
  <c r="P50" i="15"/>
  <c r="P41" i="15" s="1"/>
  <c r="P57" i="15" s="1"/>
  <c r="AE51" i="15"/>
  <c r="I50" i="15"/>
  <c r="I41" i="15" s="1"/>
  <c r="I57" i="15" s="1"/>
  <c r="Q50" i="15"/>
  <c r="Q41" i="15" s="1"/>
  <c r="Q57" i="15" s="1"/>
  <c r="T51" i="14"/>
  <c r="T52" i="14"/>
  <c r="AE52" i="14" s="1"/>
  <c r="T31" i="14"/>
  <c r="AE32" i="14"/>
  <c r="K43" i="14"/>
  <c r="E58" i="14"/>
  <c r="E80" i="11" s="1"/>
  <c r="H57" i="14"/>
  <c r="C86" i="11"/>
  <c r="D34" i="11"/>
  <c r="D72" i="11" s="1"/>
  <c r="C80" i="11"/>
  <c r="H31" i="11" l="1"/>
  <c r="G84" i="11"/>
  <c r="E58" i="15"/>
  <c r="D81" i="11"/>
  <c r="G86" i="11"/>
  <c r="H27" i="15"/>
  <c r="AE41" i="15"/>
  <c r="AE57" i="15" s="1"/>
  <c r="AD41" i="15"/>
  <c r="AD57" i="15" s="1"/>
  <c r="T75" i="11"/>
  <c r="AE31" i="14"/>
  <c r="T50" i="14"/>
  <c r="AE51" i="14"/>
  <c r="K41" i="14"/>
  <c r="F58" i="14"/>
  <c r="F80" i="11" s="1"/>
  <c r="L43" i="14"/>
  <c r="L41" i="14" s="1"/>
  <c r="L57" i="14" s="1"/>
  <c r="C85" i="11"/>
  <c r="I31" i="11" l="1"/>
  <c r="H84" i="11"/>
  <c r="I27" i="15"/>
  <c r="H86" i="11"/>
  <c r="F58" i="15"/>
  <c r="E81" i="11"/>
  <c r="G58" i="14"/>
  <c r="G80" i="11" s="1"/>
  <c r="M43" i="14"/>
  <c r="M41" i="14" s="1"/>
  <c r="M57" i="14" s="1"/>
  <c r="K57" i="14"/>
  <c r="AE34" i="11"/>
  <c r="AA57" i="11"/>
  <c r="AA34" i="11"/>
  <c r="AA72" i="11" s="1"/>
  <c r="AA33" i="11"/>
  <c r="AA71" i="11" s="1"/>
  <c r="Z57" i="11"/>
  <c r="Z34" i="11"/>
  <c r="Z72" i="11" s="1"/>
  <c r="Z33" i="11"/>
  <c r="Z71" i="11" s="1"/>
  <c r="Y57" i="11"/>
  <c r="Y34" i="11"/>
  <c r="Y72" i="11" s="1"/>
  <c r="Y33" i="11"/>
  <c r="Y71" i="11" s="1"/>
  <c r="X57" i="11"/>
  <c r="X34" i="11"/>
  <c r="X72" i="11" s="1"/>
  <c r="X33" i="11"/>
  <c r="X71" i="11" s="1"/>
  <c r="W57" i="11"/>
  <c r="W34" i="11"/>
  <c r="W72" i="11" s="1"/>
  <c r="W33" i="11"/>
  <c r="W71" i="11" s="1"/>
  <c r="V57" i="11"/>
  <c r="V34" i="11"/>
  <c r="V72" i="11" s="1"/>
  <c r="V33" i="11"/>
  <c r="V71" i="11" s="1"/>
  <c r="U57" i="11"/>
  <c r="U34" i="11"/>
  <c r="U72" i="11" s="1"/>
  <c r="U33" i="11"/>
  <c r="U71" i="11" s="1"/>
  <c r="T57" i="11"/>
  <c r="T34" i="11"/>
  <c r="T72" i="11" s="1"/>
  <c r="T33" i="11"/>
  <c r="T71" i="11" s="1"/>
  <c r="S57" i="11"/>
  <c r="S34" i="11"/>
  <c r="S72" i="11" s="1"/>
  <c r="S33" i="11"/>
  <c r="S71" i="11" s="1"/>
  <c r="R57" i="11"/>
  <c r="R34" i="11"/>
  <c r="R72" i="11" s="1"/>
  <c r="R33" i="11"/>
  <c r="R71" i="11" s="1"/>
  <c r="Q57" i="11"/>
  <c r="Q34" i="11"/>
  <c r="Q72" i="11" s="1"/>
  <c r="Q33" i="11"/>
  <c r="Q71" i="11" s="1"/>
  <c r="P57" i="11"/>
  <c r="P34" i="11"/>
  <c r="P72" i="11" s="1"/>
  <c r="P33" i="11"/>
  <c r="P71" i="11" s="1"/>
  <c r="AD34" i="11"/>
  <c r="O57" i="11"/>
  <c r="N57" i="11"/>
  <c r="O34" i="11"/>
  <c r="O72" i="11" s="1"/>
  <c r="N34" i="11"/>
  <c r="N72" i="11" s="1"/>
  <c r="O33" i="11"/>
  <c r="O71" i="11" s="1"/>
  <c r="N33" i="11"/>
  <c r="N71" i="11" s="1"/>
  <c r="M57" i="11"/>
  <c r="L57" i="11"/>
  <c r="K57" i="11"/>
  <c r="J57" i="11"/>
  <c r="M34" i="11"/>
  <c r="M72" i="11" s="1"/>
  <c r="L34" i="11"/>
  <c r="L72" i="11" s="1"/>
  <c r="K34" i="11"/>
  <c r="K72" i="11" s="1"/>
  <c r="J34" i="11"/>
  <c r="J72" i="11" s="1"/>
  <c r="M33" i="11"/>
  <c r="M71" i="11" s="1"/>
  <c r="L33" i="11"/>
  <c r="L71" i="11" s="1"/>
  <c r="K33" i="11"/>
  <c r="K71" i="11" s="1"/>
  <c r="J33" i="11"/>
  <c r="J71" i="11" s="1"/>
  <c r="I57" i="11"/>
  <c r="I34" i="11"/>
  <c r="I72" i="11" s="1"/>
  <c r="I33" i="11"/>
  <c r="I71" i="11" s="1"/>
  <c r="H57" i="11"/>
  <c r="H34" i="11"/>
  <c r="H72" i="11" s="1"/>
  <c r="H33" i="11"/>
  <c r="H71" i="11" s="1"/>
  <c r="G57" i="11"/>
  <c r="G34" i="11"/>
  <c r="G72" i="11" s="1"/>
  <c r="G33" i="11"/>
  <c r="G71" i="11" s="1"/>
  <c r="F57" i="11"/>
  <c r="F34" i="11"/>
  <c r="F72" i="11" s="1"/>
  <c r="F33" i="11"/>
  <c r="F71" i="11" s="1"/>
  <c r="E57" i="11"/>
  <c r="E34" i="11"/>
  <c r="E72" i="11" s="1"/>
  <c r="E33" i="11"/>
  <c r="E71" i="11" s="1"/>
  <c r="D33" i="11"/>
  <c r="D71" i="11" s="1"/>
  <c r="D57" i="11"/>
  <c r="D47" i="11"/>
  <c r="J31" i="11" l="1"/>
  <c r="I84" i="11"/>
  <c r="G58" i="15"/>
  <c r="F81" i="11"/>
  <c r="J27" i="15"/>
  <c r="I86" i="11"/>
  <c r="N43" i="14"/>
  <c r="N41" i="14" s="1"/>
  <c r="N57" i="14" s="1"/>
  <c r="H58" i="14"/>
  <c r="H80" i="11" s="1"/>
  <c r="AD24" i="11"/>
  <c r="AD21" i="11"/>
  <c r="AD22" i="11"/>
  <c r="AD23" i="11"/>
  <c r="AD20" i="11"/>
  <c r="AD19" i="11"/>
  <c r="AD16" i="11"/>
  <c r="AD18" i="11"/>
  <c r="AD15" i="11"/>
  <c r="AD17" i="11"/>
  <c r="AD42" i="11"/>
  <c r="AD43" i="11"/>
  <c r="AD59" i="11"/>
  <c r="AD50" i="11"/>
  <c r="AD40" i="11"/>
  <c r="AD29" i="11"/>
  <c r="AD52" i="11"/>
  <c r="AD58" i="11"/>
  <c r="AD49" i="11"/>
  <c r="AD38" i="11"/>
  <c r="AD30" i="11"/>
  <c r="AD57" i="11"/>
  <c r="AD51" i="11"/>
  <c r="AD14" i="11"/>
  <c r="AD11" i="11"/>
  <c r="AD27" i="11"/>
  <c r="AD13" i="11"/>
  <c r="AD12" i="11"/>
  <c r="AE8" i="11"/>
  <c r="AD33" i="11"/>
  <c r="K31" i="11" l="1"/>
  <c r="J84" i="11"/>
  <c r="K27" i="15"/>
  <c r="J86" i="11"/>
  <c r="H58" i="15"/>
  <c r="G81" i="11"/>
  <c r="I58" i="14"/>
  <c r="I80" i="11" s="1"/>
  <c r="O43" i="14"/>
  <c r="O41" i="14" s="1"/>
  <c r="O57" i="14" s="1"/>
  <c r="AD44" i="14"/>
  <c r="AE24" i="11"/>
  <c r="AE21" i="11"/>
  <c r="AE23" i="11"/>
  <c r="AE20" i="11"/>
  <c r="AE22" i="11"/>
  <c r="AE42" i="11"/>
  <c r="AE19" i="11"/>
  <c r="AE16" i="11"/>
  <c r="AE18" i="11"/>
  <c r="AE15" i="11"/>
  <c r="AE17" i="11"/>
  <c r="AE43" i="11"/>
  <c r="AD39" i="11"/>
  <c r="AD28" i="11"/>
  <c r="AE59" i="11"/>
  <c r="AE50" i="11"/>
  <c r="AE40" i="11"/>
  <c r="AE29" i="11"/>
  <c r="AE52" i="11"/>
  <c r="AE58" i="11"/>
  <c r="AE28" i="11"/>
  <c r="AE30" i="11"/>
  <c r="AE57" i="11"/>
  <c r="AE51" i="11"/>
  <c r="AE14" i="11"/>
  <c r="AE11" i="11"/>
  <c r="AE27" i="11"/>
  <c r="AE13" i="11"/>
  <c r="AE39" i="11"/>
  <c r="AE12" i="11"/>
  <c r="AE49" i="11"/>
  <c r="AE38" i="11"/>
  <c r="AE33" i="11"/>
  <c r="L31" i="11" l="1"/>
  <c r="K84" i="11"/>
  <c r="H81" i="11"/>
  <c r="I58" i="15"/>
  <c r="L27" i="15"/>
  <c r="K86" i="11"/>
  <c r="P43" i="14"/>
  <c r="J58" i="14"/>
  <c r="J80" i="11" s="1"/>
  <c r="AE10" i="11"/>
  <c r="AD37" i="11"/>
  <c r="AD10" i="11"/>
  <c r="M31" i="11" l="1"/>
  <c r="L84" i="11"/>
  <c r="M27" i="15"/>
  <c r="L86" i="11"/>
  <c r="J58" i="15"/>
  <c r="I81" i="11"/>
  <c r="P41" i="14"/>
  <c r="K58" i="14"/>
  <c r="K80" i="11" s="1"/>
  <c r="Q43" i="14"/>
  <c r="Q41" i="14" s="1"/>
  <c r="Q57" i="14" s="1"/>
  <c r="U74" i="11"/>
  <c r="AA74" i="11"/>
  <c r="AD76" i="11"/>
  <c r="AD75" i="11"/>
  <c r="L74" i="11"/>
  <c r="J74" i="11"/>
  <c r="I74" i="11"/>
  <c r="O74" i="11"/>
  <c r="E74" i="11"/>
  <c r="H74" i="11"/>
  <c r="F74" i="11"/>
  <c r="N74" i="11"/>
  <c r="K74" i="11"/>
  <c r="D35" i="11"/>
  <c r="D74" i="11" s="1"/>
  <c r="M74" i="11"/>
  <c r="G74" i="11"/>
  <c r="D56" i="11"/>
  <c r="AD36" i="11"/>
  <c r="E47" i="11"/>
  <c r="N31" i="11" l="1"/>
  <c r="M84" i="11"/>
  <c r="K58" i="15"/>
  <c r="J81" i="11"/>
  <c r="N27" i="15"/>
  <c r="M86" i="11"/>
  <c r="R43" i="14"/>
  <c r="L58" i="14"/>
  <c r="L80" i="11" s="1"/>
  <c r="P57" i="14"/>
  <c r="T54" i="11"/>
  <c r="Q74" i="11"/>
  <c r="X74" i="11"/>
  <c r="Z74" i="11"/>
  <c r="V74" i="11"/>
  <c r="R74" i="11"/>
  <c r="S74" i="11"/>
  <c r="Y74" i="11"/>
  <c r="X54" i="11"/>
  <c r="T74" i="11"/>
  <c r="W74" i="11"/>
  <c r="AE37" i="11"/>
  <c r="AD74" i="11"/>
  <c r="M54" i="11"/>
  <c r="I54" i="11"/>
  <c r="E54" i="11"/>
  <c r="E45" i="11" s="1"/>
  <c r="E61" i="11" s="1"/>
  <c r="K54" i="11"/>
  <c r="F54" i="11"/>
  <c r="N54" i="11"/>
  <c r="L54" i="11"/>
  <c r="H54" i="11"/>
  <c r="D54" i="11"/>
  <c r="Q54" i="11"/>
  <c r="J54" i="11"/>
  <c r="G54" i="11"/>
  <c r="AD35" i="11"/>
  <c r="AD55" i="11"/>
  <c r="F47" i="11"/>
  <c r="D45" i="11" l="1"/>
  <c r="O31" i="11"/>
  <c r="N84" i="11"/>
  <c r="O27" i="15"/>
  <c r="N86" i="11"/>
  <c r="L58" i="15"/>
  <c r="K81" i="11"/>
  <c r="M58" i="14"/>
  <c r="M80" i="11" s="1"/>
  <c r="R41" i="14"/>
  <c r="S43" i="14"/>
  <c r="S41" i="14" s="1"/>
  <c r="S57" i="14" s="1"/>
  <c r="F45" i="11"/>
  <c r="Z54" i="11"/>
  <c r="Y54" i="11"/>
  <c r="V54" i="11"/>
  <c r="W54" i="11"/>
  <c r="S54" i="11"/>
  <c r="U54" i="11"/>
  <c r="R54" i="11"/>
  <c r="AD25" i="11"/>
  <c r="G47" i="11"/>
  <c r="P31" i="11" l="1"/>
  <c r="O84" i="11"/>
  <c r="M58" i="15"/>
  <c r="L81" i="11"/>
  <c r="P27" i="15"/>
  <c r="O86" i="11"/>
  <c r="T43" i="14"/>
  <c r="R57" i="14"/>
  <c r="N58" i="14"/>
  <c r="N80" i="11" s="1"/>
  <c r="AD53" i="11"/>
  <c r="AE26" i="11"/>
  <c r="AD26" i="11"/>
  <c r="H47" i="11"/>
  <c r="Q31" i="11" l="1"/>
  <c r="P84" i="11"/>
  <c r="Q27" i="15"/>
  <c r="P86" i="11"/>
  <c r="N58" i="15"/>
  <c r="M81" i="11"/>
  <c r="O58" i="14"/>
  <c r="T41" i="14"/>
  <c r="U43" i="14"/>
  <c r="U41" i="14" s="1"/>
  <c r="U57" i="14" s="1"/>
  <c r="AE36" i="11"/>
  <c r="AE25" i="11"/>
  <c r="I47" i="11"/>
  <c r="O80" i="11" l="1"/>
  <c r="AD58" i="14"/>
  <c r="R31" i="11"/>
  <c r="Q84" i="11"/>
  <c r="O58" i="15"/>
  <c r="N81" i="11"/>
  <c r="R27" i="15"/>
  <c r="Q86" i="11"/>
  <c r="V43" i="14"/>
  <c r="T57" i="14"/>
  <c r="P58" i="14"/>
  <c r="P80" i="11" s="1"/>
  <c r="P74" i="11"/>
  <c r="AE74" i="11" s="1"/>
  <c r="AE35" i="11"/>
  <c r="AE55" i="11"/>
  <c r="P54" i="11"/>
  <c r="J47" i="11"/>
  <c r="S31" i="11" l="1"/>
  <c r="R84" i="11"/>
  <c r="S27" i="15"/>
  <c r="R86" i="11"/>
  <c r="O81" i="11"/>
  <c r="P58" i="15"/>
  <c r="AD58" i="15"/>
  <c r="AE58" i="15" s="1"/>
  <c r="Q58" i="14"/>
  <c r="Q80" i="11" s="1"/>
  <c r="W43" i="14"/>
  <c r="W41" i="14" s="1"/>
  <c r="W57" i="14" s="1"/>
  <c r="V41" i="14"/>
  <c r="AE75" i="11"/>
  <c r="AE76" i="11"/>
  <c r="AE53" i="11"/>
  <c r="K47" i="11"/>
  <c r="T31" i="11" l="1"/>
  <c r="S84" i="11"/>
  <c r="T27" i="15"/>
  <c r="S86" i="11"/>
  <c r="Q58" i="15"/>
  <c r="P81" i="11"/>
  <c r="V57" i="14"/>
  <c r="X43" i="14"/>
  <c r="X41" i="14" s="1"/>
  <c r="X57" i="14" s="1"/>
  <c r="R58" i="14"/>
  <c r="R80" i="11" s="1"/>
  <c r="L47" i="11"/>
  <c r="U31" i="11" l="1"/>
  <c r="T84" i="11"/>
  <c r="R58" i="15"/>
  <c r="Q81" i="11"/>
  <c r="U27" i="15"/>
  <c r="T86" i="11"/>
  <c r="S58" i="14"/>
  <c r="S80" i="11" s="1"/>
  <c r="Y43" i="14"/>
  <c r="Y41" i="14" s="1"/>
  <c r="M47" i="11"/>
  <c r="V31" i="11" l="1"/>
  <c r="U84" i="11"/>
  <c r="V27" i="15"/>
  <c r="U86" i="11"/>
  <c r="S58" i="15"/>
  <c r="R81" i="11"/>
  <c r="Y57" i="14"/>
  <c r="Z43" i="14"/>
  <c r="Z41" i="14" s="1"/>
  <c r="Z57" i="14" s="1"/>
  <c r="T58" i="14"/>
  <c r="T80" i="11" s="1"/>
  <c r="N47" i="11"/>
  <c r="W31" i="11" l="1"/>
  <c r="V84" i="11"/>
  <c r="T58" i="15"/>
  <c r="S81" i="11"/>
  <c r="W27" i="15"/>
  <c r="V86" i="11"/>
  <c r="U58" i="14"/>
  <c r="U80" i="11" s="1"/>
  <c r="AA43" i="14"/>
  <c r="AE44" i="14"/>
  <c r="O47" i="11"/>
  <c r="X31" i="11" l="1"/>
  <c r="W84" i="11"/>
  <c r="X27" i="15"/>
  <c r="W86" i="11"/>
  <c r="U58" i="15"/>
  <c r="T81" i="11"/>
  <c r="AA41" i="14"/>
  <c r="AD43" i="14"/>
  <c r="AE43" i="14"/>
  <c r="V58" i="14"/>
  <c r="V80" i="11" s="1"/>
  <c r="P47" i="11"/>
  <c r="Y31" i="11" l="1"/>
  <c r="X84" i="11"/>
  <c r="V58" i="15"/>
  <c r="U81" i="11"/>
  <c r="Y27" i="15"/>
  <c r="X86" i="11"/>
  <c r="W58" i="14"/>
  <c r="W80" i="11" s="1"/>
  <c r="AA57" i="14"/>
  <c r="AD41" i="14"/>
  <c r="AD57" i="14" s="1"/>
  <c r="AE41" i="14"/>
  <c r="AE57" i="14" s="1"/>
  <c r="Q47" i="11"/>
  <c r="Z31" i="11" l="1"/>
  <c r="Y84" i="11"/>
  <c r="W58" i="15"/>
  <c r="V81" i="11"/>
  <c r="Z27" i="15"/>
  <c r="Y86" i="11"/>
  <c r="AE58" i="14"/>
  <c r="X58" i="14"/>
  <c r="X80" i="11" s="1"/>
  <c r="R47" i="11"/>
  <c r="AA31" i="11" l="1"/>
  <c r="AA84" i="11" s="1"/>
  <c r="Z84" i="11"/>
  <c r="AA27" i="15"/>
  <c r="AA86" i="11" s="1"/>
  <c r="Z86" i="11"/>
  <c r="X58" i="15"/>
  <c r="W81" i="11"/>
  <c r="Y58" i="14"/>
  <c r="Y80" i="11" s="1"/>
  <c r="S47" i="11"/>
  <c r="Y58" i="15" l="1"/>
  <c r="X81" i="11"/>
  <c r="Z58" i="14"/>
  <c r="Z80" i="11" s="1"/>
  <c r="T47" i="11"/>
  <c r="Z58" i="15" l="1"/>
  <c r="Y81" i="11"/>
  <c r="AA58" i="14"/>
  <c r="AA80" i="11" s="1"/>
  <c r="U47" i="11"/>
  <c r="AA58" i="15" l="1"/>
  <c r="AA81" i="11" s="1"/>
  <c r="Z81" i="11"/>
  <c r="V47" i="11"/>
  <c r="W47" i="11" l="1"/>
  <c r="D61" i="11" l="1"/>
  <c r="D62" i="11" s="1"/>
  <c r="E62" i="11" s="1"/>
  <c r="X47" i="11"/>
  <c r="Y47" i="11" l="1"/>
  <c r="F61" i="11" l="1"/>
  <c r="Z47" i="11"/>
  <c r="AA47" i="11"/>
  <c r="G45" i="11" l="1"/>
  <c r="G61" i="11" s="1"/>
  <c r="AD41" i="11"/>
  <c r="AD48" i="11"/>
  <c r="AE48" i="11"/>
  <c r="H45" i="11" l="1"/>
  <c r="H61" i="11" s="1"/>
  <c r="AA54" i="11"/>
  <c r="AE54" i="11" s="1"/>
  <c r="AE56" i="11"/>
  <c r="AD47" i="11"/>
  <c r="AE47" i="11"/>
  <c r="I45" i="11" l="1"/>
  <c r="I61" i="11" s="1"/>
  <c r="AE41" i="11"/>
  <c r="J45" i="11" l="1"/>
  <c r="J61" i="11" s="1"/>
  <c r="K45" i="11" l="1"/>
  <c r="K61" i="11" s="1"/>
  <c r="L45" i="11" l="1"/>
  <c r="L61" i="11" s="1"/>
  <c r="M45" i="11" l="1"/>
  <c r="M61" i="11" s="1"/>
  <c r="AD56" i="11"/>
  <c r="O54" i="11"/>
  <c r="AD54" i="11" s="1"/>
  <c r="N45" i="11" l="1"/>
  <c r="N61" i="11" s="1"/>
  <c r="P45" i="11" l="1"/>
  <c r="O45" i="11"/>
  <c r="D79" i="11" l="1"/>
  <c r="O61" i="11"/>
  <c r="AD45" i="11"/>
  <c r="AD61" i="11" s="1"/>
  <c r="P61" i="11"/>
  <c r="Q45" i="11"/>
  <c r="Q61" i="11" s="1"/>
  <c r="AD84" i="11" l="1"/>
  <c r="F62" i="11"/>
  <c r="E79" i="11"/>
  <c r="R45" i="11"/>
  <c r="R61" i="11" s="1"/>
  <c r="G62" i="11" l="1"/>
  <c r="F79" i="11"/>
  <c r="S45" i="11"/>
  <c r="S61" i="11" s="1"/>
  <c r="H62" i="11" l="1"/>
  <c r="G79" i="11"/>
  <c r="T45" i="11"/>
  <c r="I62" i="11" l="1"/>
  <c r="H79" i="11"/>
  <c r="U45" i="11"/>
  <c r="U61" i="11" s="1"/>
  <c r="T61" i="11"/>
  <c r="J62" i="11" l="1"/>
  <c r="I79" i="11"/>
  <c r="V45" i="11"/>
  <c r="J79" i="11" l="1"/>
  <c r="K62" i="11"/>
  <c r="V61" i="11"/>
  <c r="W45" i="11"/>
  <c r="W61" i="11" s="1"/>
  <c r="K79" i="11" l="1"/>
  <c r="L62" i="11"/>
  <c r="X45" i="11"/>
  <c r="X61" i="11" s="1"/>
  <c r="L79" i="11" l="1"/>
  <c r="M62" i="11"/>
  <c r="Y45" i="11"/>
  <c r="Y61" i="11" s="1"/>
  <c r="AD86" i="11" l="1"/>
  <c r="M79" i="11"/>
  <c r="N62" i="11"/>
  <c r="Z45" i="11"/>
  <c r="Z61" i="11" s="1"/>
  <c r="AD81" i="11" l="1"/>
  <c r="AD85" i="11"/>
  <c r="N79" i="11"/>
  <c r="O62" i="11"/>
  <c r="AD62" i="11" s="1"/>
  <c r="AA45" i="11"/>
  <c r="AD46" i="11"/>
  <c r="AE46" i="11"/>
  <c r="AD80" i="11" l="1"/>
  <c r="P62" i="11"/>
  <c r="O79" i="11"/>
  <c r="AD79" i="11" s="1"/>
  <c r="AA61" i="11"/>
  <c r="AE45" i="11"/>
  <c r="AE61" i="11" s="1"/>
  <c r="AE62" i="11" s="1"/>
  <c r="AE84" i="11" l="1"/>
  <c r="Q62" i="11"/>
  <c r="P79" i="11"/>
  <c r="Q79" i="11" l="1"/>
  <c r="R62" i="11"/>
  <c r="R79" i="11" l="1"/>
  <c r="S62" i="11"/>
  <c r="S79" i="11" l="1"/>
  <c r="T62" i="11"/>
  <c r="U62" i="11" l="1"/>
  <c r="T79" i="11"/>
  <c r="U79" i="11" l="1"/>
  <c r="V62" i="11"/>
  <c r="W62" i="11" l="1"/>
  <c r="V79" i="11"/>
  <c r="W79" i="11" l="1"/>
  <c r="X62" i="11"/>
  <c r="X79" i="11" l="1"/>
  <c r="Y62" i="11"/>
  <c r="Y79" i="11" l="1"/>
  <c r="Z62" i="11"/>
  <c r="Z79" i="11" l="1"/>
  <c r="AA62" i="11"/>
  <c r="AA79" i="11" s="1"/>
  <c r="AE79" i="11" s="1"/>
  <c r="AE86" i="11" l="1"/>
  <c r="AE81" i="11" l="1"/>
  <c r="AE80" i="11"/>
  <c r="AE85" i="11"/>
</calcChain>
</file>

<file path=xl/sharedStrings.xml><?xml version="1.0" encoding="utf-8"?>
<sst xmlns="http://schemas.openxmlformats.org/spreadsheetml/2006/main" count="163" uniqueCount="52">
  <si>
    <r>
      <rPr>
        <b/>
        <sz val="11"/>
        <color theme="1"/>
        <rFont val="Calibri"/>
        <family val="2"/>
        <scheme val="minor"/>
      </rPr>
      <t>OBJETIVO</t>
    </r>
    <r>
      <rPr>
        <sz val="11"/>
        <color theme="1"/>
        <rFont val="Calibri"/>
        <family val="2"/>
        <scheme val="minor"/>
      </rPr>
      <t xml:space="preserve">: </t>
    </r>
  </si>
  <si>
    <t>Calcular el costo de producción de los productos de un emprendimiento o negocio</t>
  </si>
  <si>
    <t>Para descargar la plantilla debes seguir los siguientes pasos:</t>
  </si>
  <si>
    <t>Archivo - Guardar como - Descargar una copia</t>
  </si>
  <si>
    <t>INSTRUCCIONES DE USO</t>
  </si>
  <si>
    <t>Cuando hayas descargado la plantilla, LEE CON ATENCIÓN los mensajes en rojo antes de modificar cada campo.</t>
  </si>
  <si>
    <t>ANÁLISIS DE NUEVOS PROYECTOS</t>
  </si>
  <si>
    <t>Completar SOLO los espacios que tengan letra AZUL</t>
  </si>
  <si>
    <t>Completa o modifica de acuerdo a los supuestos que aplique para tu negocio</t>
  </si>
  <si>
    <t>La fila 62 refleja la caja que tendrá tu negocio. No permitas que este valor sea negativo</t>
  </si>
  <si>
    <t>CIFRAS MENSUALES</t>
  </si>
  <si>
    <t>CIFRAS ANUAL</t>
  </si>
  <si>
    <t>SUPUESTOS</t>
  </si>
  <si>
    <t>N° productos vendidos</t>
  </si>
  <si>
    <t>Producto 1</t>
  </si>
  <si>
    <t>Producto 2</t>
  </si>
  <si>
    <t>Producto 3</t>
  </si>
  <si>
    <t>Precio de producto</t>
  </si>
  <si>
    <t>N° productos comprados para inventario</t>
  </si>
  <si>
    <t>Costos de producto</t>
  </si>
  <si>
    <t>N° vendedoras</t>
  </si>
  <si>
    <t>Inventario a cierre de mes</t>
  </si>
  <si>
    <t>FLUJO DE CAJA</t>
  </si>
  <si>
    <t>(+) INGRESOS</t>
  </si>
  <si>
    <t>Ventas</t>
  </si>
  <si>
    <t>Préstamos</t>
  </si>
  <si>
    <t>Aporte de capital</t>
  </si>
  <si>
    <t>(-) EGRESOS</t>
  </si>
  <si>
    <t>Costo de inventario</t>
  </si>
  <si>
    <t>Gastos fijos</t>
  </si>
  <si>
    <t>Alquiler tienda</t>
  </si>
  <si>
    <t>Vendedoras fijo</t>
  </si>
  <si>
    <t>Servicios generales</t>
  </si>
  <si>
    <t>Mantenimiento de tienda</t>
  </si>
  <si>
    <t>Otros</t>
  </si>
  <si>
    <t>Pago préstamo</t>
  </si>
  <si>
    <t>Gastos variable</t>
  </si>
  <si>
    <t>Vendedoras variable</t>
  </si>
  <si>
    <t>Impuestos</t>
  </si>
  <si>
    <t>Gasto inicial</t>
  </si>
  <si>
    <t>Garantía</t>
  </si>
  <si>
    <t>Implementación</t>
  </si>
  <si>
    <t>(=) FLUJO MENSUAL</t>
  </si>
  <si>
    <t>CAJA</t>
  </si>
  <si>
    <t>Aquí puedes evaluar escenarios. Imagina que vendes 30% más o 20% menos. ¿Cómo afecta a tu flujo de caja?</t>
  </si>
  <si>
    <t>La fila 78 refleja la caja que tendrá tu negocio. No permitas que este valor sea negativo.</t>
  </si>
  <si>
    <t>ESCENARIOS</t>
  </si>
  <si>
    <t>ESCENARIO BASE</t>
  </si>
  <si>
    <t>ESCENARIO 1</t>
  </si>
  <si>
    <t>ESCENARIO 2</t>
  </si>
  <si>
    <t>(+) CAJA REAL</t>
  </si>
  <si>
    <t>INVENTARIO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</si>
</sst>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3" formatCode="_-* #,##0.00_-;\-* #,##0.00_-;_-* &quot;-&quot;??_-;_-@_-"/>
    <numFmt numFmtId="164" formatCode="_-&quot;S/&quot;\ * #,##0.00_-;\-&quot;S/&quot;\ * #,##0.00_-;_-&quot;S/&quot;\ * &quot;-&quot;??_-;_-@_-"/>
    <numFmt numFmtId="165" formatCode="_-* #,##0_-;\-* #,##0_-;_-* &quot;-&quot;??_-;_-@_-"/>
    <numFmt numFmtId="166" formatCode="_-[$S/-280A]\ * #,##0.00_-;\-[$S/-280A]\ * #,##0.00_-;_-[$S/-280A]\ * &quot;-&quot;??_-;_-@_-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name val="Calibri"/>
      <family val="2"/>
      <scheme val="minor"/>
    </font>
    <font>
      <sz val="11"/>
      <color theme="8" tint="-0.249977111117893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b/>
      <sz val="10"/>
      <color indexed="8"/>
      <name val="Arial"/>
      <family val="2"/>
    </font>
    <font>
      <i/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/>
      <right style="dotted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3" fillId="0" borderId="0">
      <alignment horizontal="center"/>
      <protection locked="0"/>
    </xf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7" fillId="5" borderId="2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0" applyFont="1"/>
    <xf numFmtId="164" fontId="0" fillId="0" borderId="0" xfId="1" applyFont="1"/>
    <xf numFmtId="164" fontId="0" fillId="0" borderId="0" xfId="1" applyFont="1" applyBorder="1"/>
    <xf numFmtId="9" fontId="0" fillId="0" borderId="0" xfId="2" applyFont="1"/>
    <xf numFmtId="0" fontId="2" fillId="2" borderId="0" xfId="0" applyFont="1" applyFill="1" applyAlignment="1">
      <alignment horizontal="center"/>
    </xf>
    <xf numFmtId="165" fontId="2" fillId="0" borderId="0" xfId="3" applyNumberFormat="1" applyFont="1"/>
    <xf numFmtId="165" fontId="0" fillId="0" borderId="0" xfId="3" applyNumberFormat="1" applyFont="1"/>
    <xf numFmtId="165" fontId="0" fillId="3" borderId="0" xfId="3" applyNumberFormat="1" applyFont="1" applyFill="1"/>
    <xf numFmtId="165" fontId="3" fillId="0" borderId="0" xfId="3" applyNumberFormat="1" applyFont="1"/>
    <xf numFmtId="165" fontId="5" fillId="0" borderId="0" xfId="3" applyNumberFormat="1" applyFont="1"/>
    <xf numFmtId="0" fontId="6" fillId="0" borderId="0" xfId="0" applyFont="1"/>
    <xf numFmtId="165" fontId="0" fillId="0" borderId="0" xfId="3" applyNumberFormat="1" applyFont="1" applyAlignment="1">
      <alignment horizontal="left" indent="1"/>
    </xf>
    <xf numFmtId="165" fontId="4" fillId="0" borderId="0" xfId="3" applyNumberFormat="1" applyFont="1"/>
    <xf numFmtId="0" fontId="2" fillId="2" borderId="1" xfId="0" applyFont="1" applyFill="1" applyBorder="1" applyAlignment="1">
      <alignment horizontal="center"/>
    </xf>
    <xf numFmtId="165" fontId="2" fillId="0" borderId="1" xfId="3" applyNumberFormat="1" applyFont="1" applyBorder="1"/>
    <xf numFmtId="165" fontId="0" fillId="0" borderId="1" xfId="3" applyNumberFormat="1" applyFont="1" applyBorder="1"/>
    <xf numFmtId="165" fontId="5" fillId="0" borderId="1" xfId="3" applyNumberFormat="1" applyFont="1" applyBorder="1"/>
    <xf numFmtId="165" fontId="3" fillId="0" borderId="1" xfId="3" applyNumberFormat="1" applyFont="1" applyBorder="1"/>
    <xf numFmtId="9" fontId="0" fillId="0" borderId="1" xfId="2" applyFont="1" applyBorder="1"/>
    <xf numFmtId="165" fontId="0" fillId="3" borderId="1" xfId="3" applyNumberFormat="1" applyFont="1" applyFill="1" applyBorder="1"/>
    <xf numFmtId="165" fontId="4" fillId="0" borderId="1" xfId="3" applyNumberFormat="1" applyFont="1" applyBorder="1"/>
    <xf numFmtId="165" fontId="0" fillId="0" borderId="0" xfId="3" applyNumberFormat="1" applyFont="1" applyBorder="1"/>
    <xf numFmtId="0" fontId="2" fillId="0" borderId="0" xfId="0" applyFont="1" applyAlignment="1">
      <alignment horizontal="center"/>
    </xf>
    <xf numFmtId="9" fontId="3" fillId="0" borderId="0" xfId="0" applyNumberFormat="1" applyFont="1"/>
    <xf numFmtId="9" fontId="4" fillId="0" borderId="0" xfId="0" applyNumberFormat="1" applyFont="1"/>
    <xf numFmtId="0" fontId="2" fillId="2" borderId="1" xfId="3" applyNumberFormat="1" applyFont="1" applyFill="1" applyBorder="1" applyAlignment="1">
      <alignment horizontal="center"/>
    </xf>
    <xf numFmtId="0" fontId="2" fillId="2" borderId="0" xfId="3" applyNumberFormat="1" applyFont="1" applyFill="1" applyAlignment="1">
      <alignment horizontal="center"/>
    </xf>
    <xf numFmtId="165" fontId="1" fillId="0" borderId="0" xfId="3" applyNumberFormat="1" applyFont="1"/>
    <xf numFmtId="165" fontId="0" fillId="0" borderId="0" xfId="3" applyNumberFormat="1" applyFont="1" applyFill="1"/>
    <xf numFmtId="165" fontId="4" fillId="0" borderId="0" xfId="3" applyNumberFormat="1" applyFont="1" applyFill="1"/>
    <xf numFmtId="165" fontId="4" fillId="0" borderId="1" xfId="3" applyNumberFormat="1" applyFont="1" applyFill="1" applyBorder="1"/>
    <xf numFmtId="165" fontId="3" fillId="0" borderId="0" xfId="3" applyNumberFormat="1" applyFont="1" applyFill="1"/>
    <xf numFmtId="165" fontId="3" fillId="0" borderId="1" xfId="3" applyNumberFormat="1" applyFont="1" applyFill="1" applyBorder="1"/>
    <xf numFmtId="9" fontId="0" fillId="4" borderId="0" xfId="0" applyNumberFormat="1" applyFill="1"/>
    <xf numFmtId="0" fontId="8" fillId="0" borderId="0" xfId="0" applyFont="1"/>
    <xf numFmtId="0" fontId="0" fillId="4" borderId="0" xfId="0" applyFill="1"/>
    <xf numFmtId="0" fontId="2" fillId="4" borderId="0" xfId="0" applyFont="1" applyFill="1"/>
  </cellXfs>
  <cellStyles count="14">
    <cellStyle name="Estilo 1" xfId="5" xr:uid="{5975ACBD-B8A2-4053-A47D-07ED6B8858D7}"/>
    <cellStyle name="fa_row_header_bold" xfId="10" xr:uid="{93353DE1-14D9-414B-946A-61A1EF54C231}"/>
    <cellStyle name="Millares" xfId="3" builtinId="3"/>
    <cellStyle name="Millares 2" xfId="6" xr:uid="{4BCC1933-CF6D-408D-AC7D-8DE4A2152AE0}"/>
    <cellStyle name="Millares 3" xfId="12" xr:uid="{55CAC0E9-CEEE-4D27-8768-23F86EE97055}"/>
    <cellStyle name="Millares 4" xfId="13" xr:uid="{DE021B92-F510-41A8-9FDC-64696BE99F70}"/>
    <cellStyle name="Moneda" xfId="1" builtinId="4"/>
    <cellStyle name="Moneda 2" xfId="4" xr:uid="{80675D4A-8C2F-4075-9026-D26C65C33744}"/>
    <cellStyle name="Moneda 2 2" xfId="8" xr:uid="{9A106DE7-FF2F-4A44-813D-CF6AB76890E1}"/>
    <cellStyle name="Moneda 3" xfId="9" xr:uid="{CA2A14D4-FEB1-42C9-9C7F-797738671513}"/>
    <cellStyle name="Moneda 4" xfId="11" xr:uid="{541702C3-8B4B-41BC-9E95-E21F18B08664}"/>
    <cellStyle name="Normal" xfId="0" builtinId="0"/>
    <cellStyle name="Porcentaje" xfId="2" builtinId="5"/>
    <cellStyle name="Porcentaje 2" xfId="7" xr:uid="{D08924F3-663E-4F87-80C7-ED84EB133B88}"/>
  </cellStyles>
  <dxfs count="1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color theme="1"/>
      </font>
      <border>
        <bottom style="thin">
          <color theme="7"/>
        </bottom>
        <vertical/>
        <horizontal/>
      </border>
    </dxf>
    <dxf>
      <font>
        <color theme="1"/>
      </font>
      <border diagonalUp="0" diagonalDown="0">
        <left/>
        <right/>
        <top/>
        <bottom/>
        <vertical/>
        <horizontal/>
      </border>
    </dxf>
    <dxf>
      <font>
        <b/>
        <color theme="1"/>
      </font>
      <border>
        <bottom style="thin">
          <color theme="6"/>
        </bottom>
        <vertical/>
        <horizontal/>
      </border>
    </dxf>
    <dxf>
      <font>
        <color theme="1"/>
      </font>
      <border diagonalUp="0" diagonalDown="0">
        <left/>
        <right/>
        <top/>
        <bottom/>
        <vertical/>
        <horizontal/>
      </border>
    </dxf>
    <dxf>
      <font>
        <b/>
        <color theme="1"/>
      </font>
      <border>
        <bottom style="thin">
          <color theme="5"/>
        </bottom>
        <vertical/>
        <horizontal/>
      </border>
    </dxf>
    <dxf>
      <font>
        <color theme="1"/>
      </font>
      <border diagonalUp="0" diagonalDown="0">
        <left/>
        <right/>
        <top/>
        <bottom/>
        <vertical/>
        <horizontal/>
      </border>
    </dxf>
    <dxf>
      <font>
        <b/>
        <color theme="1"/>
      </font>
      <border>
        <bottom style="thin">
          <color theme="4"/>
        </bottom>
        <vertical/>
        <horizontal/>
      </border>
    </dxf>
    <dxf>
      <font>
        <color theme="1"/>
      </font>
      <border diagonalUp="0" diagonalDown="0">
        <left/>
        <right/>
        <top/>
        <bottom/>
        <vertical/>
        <horizontal/>
      </border>
    </dxf>
  </dxfs>
  <tableStyles count="4" defaultTableStyle="TableStyleMedium2" defaultPivotStyle="PivotStyleLight16">
    <tableStyle name="SlicerStyleLight1 2" pivot="0" table="0" count="2" xr9:uid="{51A0082C-92B3-4853-BAE3-7C0BCD6BD17D}">
      <tableStyleElement type="wholeTable" dxfId="17"/>
      <tableStyleElement type="headerRow" dxfId="16"/>
    </tableStyle>
    <tableStyle name="SlicerStyleLight2 2" pivot="0" table="0" count="2" xr9:uid="{D37990FE-04D0-4417-A49A-DB7FA377FC11}">
      <tableStyleElement type="wholeTable" dxfId="15"/>
      <tableStyleElement type="headerRow" dxfId="14"/>
    </tableStyle>
    <tableStyle name="SlicerStyleLight3 2" pivot="0" table="0" count="2" xr9:uid="{5DA2BB50-4C1E-408C-B69B-E694D90AD39A}">
      <tableStyleElement type="wholeTable" dxfId="13"/>
      <tableStyleElement type="headerRow" dxfId="12"/>
    </tableStyle>
    <tableStyle name="SlicerStyleLight4 2" pivot="0" table="0" count="2" xr9:uid="{C0CBD98C-C061-47A9-8B02-D66B7B799D08}">
      <tableStyleElement type="wholeTable" dxfId="11"/>
      <tableStyleElement type="headerRow" dxfId="1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323850</xdr:colOff>
      <xdr:row>1</xdr:row>
      <xdr:rowOff>0</xdr:rowOff>
    </xdr:from>
    <xdr:to>
      <xdr:col>16</xdr:col>
      <xdr:colOff>28575</xdr:colOff>
      <xdr:row>10</xdr:row>
      <xdr:rowOff>161925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D231ED0-5EBF-49B1-B6A6-D75A11B2F7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315450" y="190500"/>
          <a:ext cx="1876425" cy="18764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7F9D50-8EAB-448A-A3B6-207150434327}">
  <dimension ref="B2:C8"/>
  <sheetViews>
    <sheetView showGridLines="0" workbookViewId="0"/>
  </sheetViews>
  <sheetFormatPr defaultColWidth="10.85546875" defaultRowHeight="15"/>
  <cols>
    <col min="1" max="1" width="4.5703125" style="36" customWidth="1"/>
    <col min="2" max="16384" width="10.85546875" style="36"/>
  </cols>
  <sheetData>
    <row r="2" spans="2:3">
      <c r="B2" s="36" t="s">
        <v>0</v>
      </c>
      <c r="C2" s="36" t="s">
        <v>1</v>
      </c>
    </row>
    <row r="4" spans="2:3">
      <c r="B4" s="36" t="s">
        <v>2</v>
      </c>
    </row>
    <row r="5" spans="2:3">
      <c r="B5" s="36" t="s">
        <v>3</v>
      </c>
    </row>
    <row r="7" spans="2:3">
      <c r="B7" s="37" t="s">
        <v>4</v>
      </c>
    </row>
    <row r="8" spans="2:3">
      <c r="B8" s="36">
        <v>1</v>
      </c>
      <c r="C8" s="36" t="s">
        <v>5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8FB8AF-1CBF-4911-B7B4-176C2139C94B}">
  <dimension ref="B2:AG86"/>
  <sheetViews>
    <sheetView showGridLines="0" tabSelected="1" zoomScale="40" zoomScaleNormal="40" workbookViewId="0">
      <selection activeCell="B70" sqref="B70"/>
    </sheetView>
  </sheetViews>
  <sheetFormatPr defaultColWidth="11.42578125" defaultRowHeight="14.45"/>
  <cols>
    <col min="1" max="1" width="2.140625" customWidth="1"/>
    <col min="2" max="2" width="29.140625" customWidth="1"/>
    <col min="3" max="3" width="5.7109375" bestFit="1" customWidth="1"/>
    <col min="4" max="14" width="11.140625" style="3" customWidth="1"/>
    <col min="15" max="15" width="11.140625" style="3" bestFit="1" customWidth="1"/>
    <col min="16" max="27" width="11.140625" style="3" customWidth="1"/>
    <col min="28" max="28" width="2.42578125" customWidth="1"/>
    <col min="30" max="31" width="12.85546875" style="3" bestFit="1" customWidth="1"/>
  </cols>
  <sheetData>
    <row r="2" spans="2:31">
      <c r="B2" s="1" t="s">
        <v>6</v>
      </c>
    </row>
    <row r="3" spans="2:31">
      <c r="B3" s="35" t="s">
        <v>7</v>
      </c>
    </row>
    <row r="4" spans="2:31">
      <c r="B4" s="35" t="s">
        <v>8</v>
      </c>
    </row>
    <row r="5" spans="2:31">
      <c r="B5" s="35" t="s">
        <v>9</v>
      </c>
    </row>
    <row r="6" spans="2:31"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16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16"/>
      <c r="AD6" s="7"/>
      <c r="AE6" s="7"/>
    </row>
    <row r="7" spans="2:31">
      <c r="C7" s="7"/>
      <c r="D7" s="6" t="s">
        <v>10</v>
      </c>
      <c r="E7" s="7"/>
      <c r="F7" s="7"/>
      <c r="G7" s="7"/>
      <c r="H7" s="7"/>
      <c r="I7" s="7"/>
      <c r="J7" s="7"/>
      <c r="K7" s="7"/>
      <c r="L7" s="7"/>
      <c r="M7" s="7"/>
      <c r="N7" s="7"/>
      <c r="O7" s="16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16"/>
      <c r="AD7" s="6" t="s">
        <v>11</v>
      </c>
      <c r="AE7" s="7"/>
    </row>
    <row r="8" spans="2:31">
      <c r="B8" s="5" t="s">
        <v>12</v>
      </c>
      <c r="D8" s="5">
        <v>2025</v>
      </c>
      <c r="E8" s="5">
        <v>2025</v>
      </c>
      <c r="F8" s="5">
        <v>2025</v>
      </c>
      <c r="G8" s="5">
        <v>2025</v>
      </c>
      <c r="H8" s="5">
        <v>2025</v>
      </c>
      <c r="I8" s="5">
        <v>2025</v>
      </c>
      <c r="J8" s="5">
        <v>2025</v>
      </c>
      <c r="K8" s="5">
        <v>2025</v>
      </c>
      <c r="L8" s="5">
        <v>2025</v>
      </c>
      <c r="M8" s="5">
        <v>2025</v>
      </c>
      <c r="N8" s="5">
        <v>2025</v>
      </c>
      <c r="O8" s="14">
        <v>2025</v>
      </c>
      <c r="P8" s="5">
        <v>2026</v>
      </c>
      <c r="Q8" s="5">
        <v>2026</v>
      </c>
      <c r="R8" s="5">
        <v>2026</v>
      </c>
      <c r="S8" s="5">
        <v>2026</v>
      </c>
      <c r="T8" s="5">
        <v>2026</v>
      </c>
      <c r="U8" s="5">
        <v>2026</v>
      </c>
      <c r="V8" s="5">
        <v>2026</v>
      </c>
      <c r="W8" s="5">
        <v>2026</v>
      </c>
      <c r="X8" s="5">
        <v>2026</v>
      </c>
      <c r="Y8" s="5">
        <v>2026</v>
      </c>
      <c r="Z8" s="5">
        <v>2026</v>
      </c>
      <c r="AA8" s="14">
        <v>2026</v>
      </c>
      <c r="AD8" s="5">
        <v>2025</v>
      </c>
      <c r="AE8" s="5">
        <f>+AD8+1</f>
        <v>2026</v>
      </c>
    </row>
    <row r="9" spans="2:31">
      <c r="D9" s="5">
        <v>1</v>
      </c>
      <c r="E9" s="5">
        <v>2</v>
      </c>
      <c r="F9" s="5">
        <v>3</v>
      </c>
      <c r="G9" s="5">
        <v>4</v>
      </c>
      <c r="H9" s="5">
        <v>5</v>
      </c>
      <c r="I9" s="5">
        <v>6</v>
      </c>
      <c r="J9" s="5">
        <v>7</v>
      </c>
      <c r="K9" s="5">
        <v>8</v>
      </c>
      <c r="L9" s="5">
        <v>9</v>
      </c>
      <c r="M9" s="5">
        <v>10</v>
      </c>
      <c r="N9" s="5">
        <v>11</v>
      </c>
      <c r="O9" s="14">
        <v>12</v>
      </c>
      <c r="P9" s="5">
        <v>1</v>
      </c>
      <c r="Q9" s="5">
        <v>2</v>
      </c>
      <c r="R9" s="5">
        <v>3</v>
      </c>
      <c r="S9" s="5">
        <v>4</v>
      </c>
      <c r="T9" s="5">
        <v>5</v>
      </c>
      <c r="U9" s="5">
        <v>6</v>
      </c>
      <c r="V9" s="5">
        <v>7</v>
      </c>
      <c r="W9" s="5">
        <v>8</v>
      </c>
      <c r="X9" s="5">
        <v>9</v>
      </c>
      <c r="Y9" s="5">
        <v>10</v>
      </c>
      <c r="Z9" s="5">
        <v>11</v>
      </c>
      <c r="AA9" s="14">
        <v>12</v>
      </c>
      <c r="AD9" s="5">
        <v>12</v>
      </c>
      <c r="AE9" s="5">
        <v>12</v>
      </c>
    </row>
    <row r="10" spans="2:31" s="1" customFormat="1" collapsed="1">
      <c r="B10" s="1" t="s">
        <v>13</v>
      </c>
      <c r="C10" s="6"/>
      <c r="D10" s="6">
        <f>+SUM(D11:D13)</f>
        <v>0</v>
      </c>
      <c r="E10" s="6">
        <f t="shared" ref="E10:AA10" si="0">+SUM(E11:E13)</f>
        <v>89</v>
      </c>
      <c r="F10" s="6">
        <f t="shared" si="0"/>
        <v>100</v>
      </c>
      <c r="G10" s="6">
        <f t="shared" si="0"/>
        <v>89</v>
      </c>
      <c r="H10" s="6">
        <f t="shared" si="0"/>
        <v>88</v>
      </c>
      <c r="I10" s="6">
        <f t="shared" si="0"/>
        <v>47</v>
      </c>
      <c r="J10" s="6">
        <f t="shared" si="0"/>
        <v>84</v>
      </c>
      <c r="K10" s="6">
        <f t="shared" si="0"/>
        <v>92</v>
      </c>
      <c r="L10" s="6">
        <f t="shared" si="0"/>
        <v>96</v>
      </c>
      <c r="M10" s="6">
        <f t="shared" si="0"/>
        <v>109</v>
      </c>
      <c r="N10" s="6">
        <f t="shared" si="0"/>
        <v>76</v>
      </c>
      <c r="O10" s="15">
        <f t="shared" si="0"/>
        <v>64</v>
      </c>
      <c r="P10" s="6">
        <f t="shared" si="0"/>
        <v>113</v>
      </c>
      <c r="Q10" s="6">
        <f t="shared" si="0"/>
        <v>70</v>
      </c>
      <c r="R10" s="6">
        <f t="shared" si="0"/>
        <v>49</v>
      </c>
      <c r="S10" s="6">
        <f t="shared" si="0"/>
        <v>107</v>
      </c>
      <c r="T10" s="6">
        <f t="shared" si="0"/>
        <v>110</v>
      </c>
      <c r="U10" s="6">
        <f t="shared" si="0"/>
        <v>58</v>
      </c>
      <c r="V10" s="6">
        <f t="shared" si="0"/>
        <v>72</v>
      </c>
      <c r="W10" s="6">
        <f t="shared" si="0"/>
        <v>101</v>
      </c>
      <c r="X10" s="6">
        <f t="shared" si="0"/>
        <v>94</v>
      </c>
      <c r="Y10" s="6">
        <f t="shared" si="0"/>
        <v>75</v>
      </c>
      <c r="Z10" s="6">
        <f t="shared" si="0"/>
        <v>66</v>
      </c>
      <c r="AA10" s="15">
        <f t="shared" si="0"/>
        <v>74</v>
      </c>
      <c r="AD10" s="6">
        <f>+SUMIFS($D10:$AB10,$D$8:$AB$8,AD$8,$D$9:$AB$9,"&lt;="&amp;AD$9)</f>
        <v>934</v>
      </c>
      <c r="AE10" s="6">
        <f>+SUMIFS($D10:$AB10,$D$8:$AB$8,AE$8,$D$9:$AB$9,"&lt;="&amp;AE$9)</f>
        <v>989</v>
      </c>
    </row>
    <row r="11" spans="2:31" s="11" customFormat="1">
      <c r="B11" s="7" t="s">
        <v>14</v>
      </c>
      <c r="C11" s="10"/>
      <c r="D11" s="32">
        <v>0</v>
      </c>
      <c r="E11" s="32">
        <v>41</v>
      </c>
      <c r="F11" s="32">
        <v>42</v>
      </c>
      <c r="G11" s="32">
        <v>30</v>
      </c>
      <c r="H11" s="32">
        <v>5</v>
      </c>
      <c r="I11" s="32">
        <v>1</v>
      </c>
      <c r="J11" s="32">
        <v>30</v>
      </c>
      <c r="K11" s="32">
        <v>25</v>
      </c>
      <c r="L11" s="32">
        <v>15</v>
      </c>
      <c r="M11" s="32">
        <v>45</v>
      </c>
      <c r="N11" s="32">
        <v>8</v>
      </c>
      <c r="O11" s="33">
        <v>47</v>
      </c>
      <c r="P11" s="32">
        <v>27</v>
      </c>
      <c r="Q11" s="32">
        <v>45</v>
      </c>
      <c r="R11" s="32">
        <v>30</v>
      </c>
      <c r="S11" s="32">
        <v>42</v>
      </c>
      <c r="T11" s="32">
        <v>45</v>
      </c>
      <c r="U11" s="32">
        <v>7</v>
      </c>
      <c r="V11" s="32">
        <v>18</v>
      </c>
      <c r="W11" s="32">
        <v>41</v>
      </c>
      <c r="X11" s="32">
        <v>28</v>
      </c>
      <c r="Y11" s="32">
        <v>4</v>
      </c>
      <c r="Z11" s="32">
        <v>47</v>
      </c>
      <c r="AA11" s="33">
        <v>2</v>
      </c>
      <c r="AD11" s="7">
        <f>+SUMIFS($D11:$AB11,$D$8:$AB$8,AD$8,$D$9:$AB$9,"&lt;="&amp;AD$9)</f>
        <v>289</v>
      </c>
      <c r="AE11" s="7">
        <f>+SUMIFS($D11:$AB11,$D$8:$AB$8,AE$8,$D$9:$AB$9,"&lt;="&amp;AE$9)</f>
        <v>336</v>
      </c>
    </row>
    <row r="12" spans="2:31">
      <c r="B12" s="7" t="s">
        <v>15</v>
      </c>
      <c r="C12" s="7"/>
      <c r="D12" s="32">
        <v>0</v>
      </c>
      <c r="E12" s="32">
        <v>5</v>
      </c>
      <c r="F12" s="32">
        <v>45</v>
      </c>
      <c r="G12" s="32">
        <v>44</v>
      </c>
      <c r="H12" s="32">
        <v>38</v>
      </c>
      <c r="I12" s="32">
        <v>25</v>
      </c>
      <c r="J12" s="32">
        <v>35</v>
      </c>
      <c r="K12" s="32">
        <v>18</v>
      </c>
      <c r="L12" s="32">
        <v>47</v>
      </c>
      <c r="M12" s="32">
        <v>44</v>
      </c>
      <c r="N12" s="32">
        <v>34</v>
      </c>
      <c r="O12" s="33">
        <v>14</v>
      </c>
      <c r="P12" s="32">
        <v>39</v>
      </c>
      <c r="Q12" s="32">
        <v>13</v>
      </c>
      <c r="R12" s="32">
        <v>6</v>
      </c>
      <c r="S12" s="32">
        <v>30</v>
      </c>
      <c r="T12" s="32">
        <v>33</v>
      </c>
      <c r="U12" s="32">
        <v>22</v>
      </c>
      <c r="V12" s="32">
        <v>47</v>
      </c>
      <c r="W12" s="32">
        <v>29</v>
      </c>
      <c r="X12" s="32">
        <v>31</v>
      </c>
      <c r="Y12" s="32">
        <v>34</v>
      </c>
      <c r="Z12" s="32">
        <v>6</v>
      </c>
      <c r="AA12" s="33">
        <v>43</v>
      </c>
      <c r="AD12" s="7">
        <f>+SUMIFS($D12:$AB12,$D$8:$AB$8,AD$8,$D$9:$AB$9,"&lt;="&amp;AD$9)</f>
        <v>349</v>
      </c>
      <c r="AE12" s="7">
        <f>+SUMIFS($D12:$AB12,$D$8:$AB$8,AE$8,$D$9:$AB$9,"&lt;="&amp;AE$9)</f>
        <v>333</v>
      </c>
    </row>
    <row r="13" spans="2:31">
      <c r="B13" s="7" t="s">
        <v>16</v>
      </c>
      <c r="C13" s="7"/>
      <c r="D13" s="32">
        <v>0</v>
      </c>
      <c r="E13" s="32">
        <v>43</v>
      </c>
      <c r="F13" s="32">
        <v>13</v>
      </c>
      <c r="G13" s="32">
        <v>15</v>
      </c>
      <c r="H13" s="32">
        <v>45</v>
      </c>
      <c r="I13" s="32">
        <v>21</v>
      </c>
      <c r="J13" s="32">
        <v>19</v>
      </c>
      <c r="K13" s="32">
        <v>49</v>
      </c>
      <c r="L13" s="32">
        <v>34</v>
      </c>
      <c r="M13" s="32">
        <v>20</v>
      </c>
      <c r="N13" s="32">
        <v>34</v>
      </c>
      <c r="O13" s="33">
        <v>3</v>
      </c>
      <c r="P13" s="32">
        <v>47</v>
      </c>
      <c r="Q13" s="32">
        <v>12</v>
      </c>
      <c r="R13" s="32">
        <v>13</v>
      </c>
      <c r="S13" s="32">
        <v>35</v>
      </c>
      <c r="T13" s="32">
        <v>32</v>
      </c>
      <c r="U13" s="32">
        <v>29</v>
      </c>
      <c r="V13" s="32">
        <v>7</v>
      </c>
      <c r="W13" s="32">
        <v>31</v>
      </c>
      <c r="X13" s="32">
        <v>35</v>
      </c>
      <c r="Y13" s="32">
        <v>37</v>
      </c>
      <c r="Z13" s="32">
        <v>13</v>
      </c>
      <c r="AA13" s="33">
        <v>29</v>
      </c>
      <c r="AD13" s="7">
        <f>+SUMIFS($D13:$AB13,$D$8:$AB$8,AD$8,$D$9:$AB$9,"&lt;="&amp;AD$9)</f>
        <v>296</v>
      </c>
      <c r="AE13" s="7">
        <f>+SUMIFS($D13:$AB13,$D$8:$AB$8,AE$8,$D$9:$AB$9,"&lt;="&amp;AE$9)</f>
        <v>320</v>
      </c>
    </row>
    <row r="14" spans="2:31"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16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1"/>
      <c r="AD14" s="7">
        <f>+SUMIFS($D14:$AB14,$D$8:$AB$8,AD$8,$D$9:$AB$9,"&lt;="&amp;AD$9)</f>
        <v>0</v>
      </c>
      <c r="AE14" s="7">
        <f>+SUMIFS($D14:$AB14,$D$8:$AB$8,AE$8,$D$9:$AB$9,"&lt;="&amp;AE$9)</f>
        <v>0</v>
      </c>
    </row>
    <row r="15" spans="2:31" s="1" customFormat="1" collapsed="1">
      <c r="B15" s="1" t="s">
        <v>17</v>
      </c>
      <c r="C15" s="6"/>
      <c r="D15" s="6">
        <f>+AVERAGE(D16:D18)</f>
        <v>36.666666666666664</v>
      </c>
      <c r="E15" s="6">
        <f t="shared" ref="E15:AA15" si="1">+AVERAGE(E16:E18)</f>
        <v>36.666666666666664</v>
      </c>
      <c r="F15" s="6">
        <f t="shared" si="1"/>
        <v>36.666666666666664</v>
      </c>
      <c r="G15" s="6">
        <f t="shared" si="1"/>
        <v>36.666666666666664</v>
      </c>
      <c r="H15" s="6">
        <f t="shared" si="1"/>
        <v>36.666666666666664</v>
      </c>
      <c r="I15" s="6">
        <f t="shared" si="1"/>
        <v>36.666666666666664</v>
      </c>
      <c r="J15" s="6">
        <f t="shared" si="1"/>
        <v>36.666666666666664</v>
      </c>
      <c r="K15" s="6">
        <f t="shared" si="1"/>
        <v>36.666666666666664</v>
      </c>
      <c r="L15" s="6">
        <f t="shared" si="1"/>
        <v>36.666666666666664</v>
      </c>
      <c r="M15" s="6">
        <f t="shared" si="1"/>
        <v>36.666666666666664</v>
      </c>
      <c r="N15" s="6">
        <f t="shared" si="1"/>
        <v>36.666666666666664</v>
      </c>
      <c r="O15" s="15">
        <f t="shared" si="1"/>
        <v>36.666666666666664</v>
      </c>
      <c r="P15" s="6">
        <f t="shared" si="1"/>
        <v>36.666666666666664</v>
      </c>
      <c r="Q15" s="6">
        <f t="shared" si="1"/>
        <v>36.666666666666664</v>
      </c>
      <c r="R15" s="6">
        <f t="shared" si="1"/>
        <v>36.666666666666664</v>
      </c>
      <c r="S15" s="6">
        <f t="shared" si="1"/>
        <v>36.666666666666664</v>
      </c>
      <c r="T15" s="6">
        <f t="shared" si="1"/>
        <v>36.666666666666664</v>
      </c>
      <c r="U15" s="6">
        <f t="shared" si="1"/>
        <v>36.666666666666664</v>
      </c>
      <c r="V15" s="6">
        <f t="shared" si="1"/>
        <v>36.666666666666664</v>
      </c>
      <c r="W15" s="6">
        <f t="shared" si="1"/>
        <v>36.666666666666664</v>
      </c>
      <c r="X15" s="6">
        <f t="shared" si="1"/>
        <v>36.666666666666664</v>
      </c>
      <c r="Y15" s="6">
        <f t="shared" si="1"/>
        <v>36.666666666666664</v>
      </c>
      <c r="Z15" s="6">
        <f t="shared" si="1"/>
        <v>36.666666666666664</v>
      </c>
      <c r="AA15" s="15">
        <f t="shared" si="1"/>
        <v>36.666666666666664</v>
      </c>
      <c r="AD15" s="6">
        <f>+SUMIFS($D15:$AB15,$D$8:$AB$8,AD$8,$D$9:$AB$9,"&lt;="&amp;AD$9)</f>
        <v>440.00000000000006</v>
      </c>
      <c r="AE15" s="6">
        <f>+SUMIFS($D15:$AB15,$D$8:$AB$8,AE$8,$D$9:$AB$9,"&lt;="&amp;AE$9)</f>
        <v>440.00000000000006</v>
      </c>
    </row>
    <row r="16" spans="2:31" s="11" customFormat="1">
      <c r="B16" s="7" t="s">
        <v>14</v>
      </c>
      <c r="C16" s="10"/>
      <c r="D16" s="32">
        <v>35</v>
      </c>
      <c r="E16" s="32">
        <v>35</v>
      </c>
      <c r="F16" s="32">
        <v>35</v>
      </c>
      <c r="G16" s="32">
        <v>35</v>
      </c>
      <c r="H16" s="32">
        <v>35</v>
      </c>
      <c r="I16" s="32">
        <v>35</v>
      </c>
      <c r="J16" s="32">
        <v>35</v>
      </c>
      <c r="K16" s="32">
        <v>35</v>
      </c>
      <c r="L16" s="32">
        <v>35</v>
      </c>
      <c r="M16" s="32">
        <v>35</v>
      </c>
      <c r="N16" s="32">
        <v>35</v>
      </c>
      <c r="O16" s="33">
        <v>35</v>
      </c>
      <c r="P16" s="32">
        <v>35</v>
      </c>
      <c r="Q16" s="32">
        <v>35</v>
      </c>
      <c r="R16" s="32">
        <v>35</v>
      </c>
      <c r="S16" s="32">
        <v>35</v>
      </c>
      <c r="T16" s="32">
        <v>35</v>
      </c>
      <c r="U16" s="32">
        <v>35</v>
      </c>
      <c r="V16" s="32">
        <v>35</v>
      </c>
      <c r="W16" s="32">
        <v>35</v>
      </c>
      <c r="X16" s="32">
        <v>35</v>
      </c>
      <c r="Y16" s="32">
        <v>35</v>
      </c>
      <c r="Z16" s="32">
        <v>35</v>
      </c>
      <c r="AA16" s="33">
        <v>35</v>
      </c>
      <c r="AD16" s="7">
        <f>+SUMIFS($D16:$AB16,$D$8:$AB$8,AD$8,$D$9:$AB$9,"&lt;="&amp;AD$9)</f>
        <v>420</v>
      </c>
      <c r="AE16" s="7">
        <f>+SUMIFS($D16:$AB16,$D$8:$AB$8,AE$8,$D$9:$AB$9,"&lt;="&amp;AE$9)</f>
        <v>420</v>
      </c>
    </row>
    <row r="17" spans="2:31">
      <c r="B17" s="7" t="s">
        <v>15</v>
      </c>
      <c r="C17" s="7"/>
      <c r="D17" s="32">
        <v>35</v>
      </c>
      <c r="E17" s="32">
        <v>35</v>
      </c>
      <c r="F17" s="32">
        <v>35</v>
      </c>
      <c r="G17" s="32">
        <v>35</v>
      </c>
      <c r="H17" s="32">
        <v>35</v>
      </c>
      <c r="I17" s="32">
        <v>35</v>
      </c>
      <c r="J17" s="32">
        <v>35</v>
      </c>
      <c r="K17" s="32">
        <v>35</v>
      </c>
      <c r="L17" s="32">
        <v>35</v>
      </c>
      <c r="M17" s="32">
        <v>35</v>
      </c>
      <c r="N17" s="32">
        <v>35</v>
      </c>
      <c r="O17" s="33">
        <v>35</v>
      </c>
      <c r="P17" s="32">
        <v>35</v>
      </c>
      <c r="Q17" s="32">
        <v>35</v>
      </c>
      <c r="R17" s="32">
        <v>35</v>
      </c>
      <c r="S17" s="32">
        <v>35</v>
      </c>
      <c r="T17" s="32">
        <v>35</v>
      </c>
      <c r="U17" s="32">
        <v>35</v>
      </c>
      <c r="V17" s="32">
        <v>35</v>
      </c>
      <c r="W17" s="32">
        <v>35</v>
      </c>
      <c r="X17" s="32">
        <v>35</v>
      </c>
      <c r="Y17" s="32">
        <v>35</v>
      </c>
      <c r="Z17" s="32">
        <v>35</v>
      </c>
      <c r="AA17" s="33">
        <v>35</v>
      </c>
      <c r="AD17" s="7">
        <f>+SUMIFS($D17:$AB17,$D$8:$AB$8,AD$8,$D$9:$AB$9,"&lt;="&amp;AD$9)</f>
        <v>420</v>
      </c>
      <c r="AE17" s="7">
        <f>+SUMIFS($D17:$AB17,$D$8:$AB$8,AE$8,$D$9:$AB$9,"&lt;="&amp;AE$9)</f>
        <v>420</v>
      </c>
    </row>
    <row r="18" spans="2:31">
      <c r="B18" s="7" t="s">
        <v>16</v>
      </c>
      <c r="C18" s="7"/>
      <c r="D18" s="32">
        <v>40</v>
      </c>
      <c r="E18" s="32">
        <v>40</v>
      </c>
      <c r="F18" s="32">
        <v>40</v>
      </c>
      <c r="G18" s="32">
        <v>40</v>
      </c>
      <c r="H18" s="32">
        <v>40</v>
      </c>
      <c r="I18" s="32">
        <v>40</v>
      </c>
      <c r="J18" s="32">
        <v>40</v>
      </c>
      <c r="K18" s="32">
        <v>40</v>
      </c>
      <c r="L18" s="32">
        <v>40</v>
      </c>
      <c r="M18" s="32">
        <v>40</v>
      </c>
      <c r="N18" s="32">
        <v>40</v>
      </c>
      <c r="O18" s="33">
        <v>40</v>
      </c>
      <c r="P18" s="32">
        <v>40</v>
      </c>
      <c r="Q18" s="32">
        <v>40</v>
      </c>
      <c r="R18" s="32">
        <v>40</v>
      </c>
      <c r="S18" s="32">
        <v>40</v>
      </c>
      <c r="T18" s="32">
        <v>40</v>
      </c>
      <c r="U18" s="32">
        <v>40</v>
      </c>
      <c r="V18" s="32">
        <v>40</v>
      </c>
      <c r="W18" s="32">
        <v>40</v>
      </c>
      <c r="X18" s="32">
        <v>40</v>
      </c>
      <c r="Y18" s="32">
        <v>40</v>
      </c>
      <c r="Z18" s="32">
        <v>40</v>
      </c>
      <c r="AA18" s="33">
        <v>40</v>
      </c>
      <c r="AD18" s="7">
        <f>+SUMIFS($D18:$AB18,$D$8:$AB$8,AD$8,$D$9:$AB$9,"&lt;="&amp;AD$9)</f>
        <v>480</v>
      </c>
      <c r="AE18" s="7">
        <f>+SUMIFS($D18:$AB18,$D$8:$AB$8,AE$8,$D$9:$AB$9,"&lt;="&amp;AE$9)</f>
        <v>480</v>
      </c>
    </row>
    <row r="19" spans="2:31"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16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1"/>
      <c r="AD19" s="7">
        <f>+SUMIFS($D19:$AB19,$D$8:$AB$8,AD$8,$D$9:$AB$9,"&lt;="&amp;AD$9)</f>
        <v>0</v>
      </c>
      <c r="AE19" s="7">
        <f>+SUMIFS($D19:$AB19,$D$8:$AB$8,AE$8,$D$9:$AB$9,"&lt;="&amp;AE$9)</f>
        <v>0</v>
      </c>
    </row>
    <row r="20" spans="2:31" s="1" customFormat="1" collapsed="1">
      <c r="B20" s="1" t="s">
        <v>18</v>
      </c>
      <c r="C20" s="6"/>
      <c r="D20" s="6">
        <f>+SUM(D21:D23)</f>
        <v>150</v>
      </c>
      <c r="E20" s="6">
        <f t="shared" ref="E20" si="2">+SUM(E21:E23)</f>
        <v>114</v>
      </c>
      <c r="F20" s="6">
        <f t="shared" ref="F20" si="3">+SUM(F21:F23)</f>
        <v>84</v>
      </c>
      <c r="G20" s="6">
        <f t="shared" ref="G20" si="4">+SUM(G21:G23)</f>
        <v>112</v>
      </c>
      <c r="H20" s="6">
        <f t="shared" ref="H20" si="5">+SUM(H21:H23)</f>
        <v>57</v>
      </c>
      <c r="I20" s="6">
        <f t="shared" ref="I20" si="6">+SUM(I21:I23)</f>
        <v>57</v>
      </c>
      <c r="J20" s="6">
        <f t="shared" ref="J20" si="7">+SUM(J21:J23)</f>
        <v>57</v>
      </c>
      <c r="K20" s="6">
        <f t="shared" ref="K20" si="8">+SUM(K21:K23)</f>
        <v>95</v>
      </c>
      <c r="L20" s="6">
        <f t="shared" ref="L20" si="9">+SUM(L21:L23)</f>
        <v>106</v>
      </c>
      <c r="M20" s="6">
        <f t="shared" ref="M20" si="10">+SUM(M21:M23)</f>
        <v>53</v>
      </c>
      <c r="N20" s="6">
        <f t="shared" ref="N20" si="11">+SUM(N21:N23)</f>
        <v>51</v>
      </c>
      <c r="O20" s="15">
        <f t="shared" ref="O20" si="12">+SUM(O21:O23)</f>
        <v>96</v>
      </c>
      <c r="P20" s="6">
        <f t="shared" ref="P20" si="13">+SUM(P21:P23)</f>
        <v>74</v>
      </c>
      <c r="Q20" s="6">
        <f t="shared" ref="Q20" si="14">+SUM(Q21:Q23)</f>
        <v>91</v>
      </c>
      <c r="R20" s="6">
        <f t="shared" ref="R20" si="15">+SUM(R21:R23)</f>
        <v>128</v>
      </c>
      <c r="S20" s="6">
        <f t="shared" ref="S20" si="16">+SUM(S21:S23)</f>
        <v>97</v>
      </c>
      <c r="T20" s="6">
        <f t="shared" ref="T20" si="17">+SUM(T21:T23)</f>
        <v>72</v>
      </c>
      <c r="U20" s="6">
        <f t="shared" ref="U20" si="18">+SUM(U21:U23)</f>
        <v>58</v>
      </c>
      <c r="V20" s="6">
        <f t="shared" ref="V20" si="19">+SUM(V21:V23)</f>
        <v>66</v>
      </c>
      <c r="W20" s="6">
        <f t="shared" ref="W20" si="20">+SUM(W21:W23)</f>
        <v>84</v>
      </c>
      <c r="X20" s="6">
        <f t="shared" ref="X20" si="21">+SUM(X21:X23)</f>
        <v>137</v>
      </c>
      <c r="Y20" s="6">
        <f t="shared" ref="Y20" si="22">+SUM(Y21:Y23)</f>
        <v>86</v>
      </c>
      <c r="Z20" s="6">
        <f t="shared" ref="Z20" si="23">+SUM(Z21:Z23)</f>
        <v>118</v>
      </c>
      <c r="AA20" s="15">
        <f t="shared" ref="AA20" si="24">+SUM(AA21:AA23)</f>
        <v>61</v>
      </c>
      <c r="AD20" s="6">
        <f>+SUMIFS($D20:$AB20,$D$8:$AB$8,AD$8,$D$9:$AB$9,"&lt;="&amp;AD$9)</f>
        <v>1032</v>
      </c>
      <c r="AE20" s="6">
        <f>+SUMIFS($D20:$AB20,$D$8:$AB$8,AE$8,$D$9:$AB$9,"&lt;="&amp;AE$9)</f>
        <v>1072</v>
      </c>
    </row>
    <row r="21" spans="2:31" s="11" customFormat="1">
      <c r="B21" s="7" t="s">
        <v>14</v>
      </c>
      <c r="C21" s="10"/>
      <c r="D21" s="32">
        <v>50</v>
      </c>
      <c r="E21" s="32">
        <v>19</v>
      </c>
      <c r="F21" s="32">
        <v>48</v>
      </c>
      <c r="G21" s="32">
        <v>50</v>
      </c>
      <c r="H21" s="32">
        <v>19</v>
      </c>
      <c r="I21" s="32">
        <v>19</v>
      </c>
      <c r="J21" s="32">
        <v>19</v>
      </c>
      <c r="K21" s="32">
        <v>32</v>
      </c>
      <c r="L21" s="32">
        <v>38</v>
      </c>
      <c r="M21" s="32">
        <v>18</v>
      </c>
      <c r="N21" s="32">
        <v>12</v>
      </c>
      <c r="O21" s="33">
        <v>19</v>
      </c>
      <c r="P21" s="32">
        <v>23</v>
      </c>
      <c r="Q21" s="32">
        <v>47</v>
      </c>
      <c r="R21" s="32">
        <v>42</v>
      </c>
      <c r="S21" s="32">
        <v>23</v>
      </c>
      <c r="T21" s="32">
        <v>23</v>
      </c>
      <c r="U21" s="32">
        <v>18</v>
      </c>
      <c r="V21" s="32">
        <v>37</v>
      </c>
      <c r="W21" s="32">
        <v>33</v>
      </c>
      <c r="X21" s="32">
        <v>42</v>
      </c>
      <c r="Y21" s="32">
        <v>38</v>
      </c>
      <c r="Z21" s="32">
        <v>48</v>
      </c>
      <c r="AA21" s="33">
        <v>17</v>
      </c>
      <c r="AD21" s="7">
        <f>+SUMIFS($D21:$AB21,$D$8:$AB$8,AD$8,$D$9:$AB$9,"&lt;="&amp;AD$9)</f>
        <v>343</v>
      </c>
      <c r="AE21" s="7">
        <f>+SUMIFS($D21:$AB21,$D$8:$AB$8,AE$8,$D$9:$AB$9,"&lt;="&amp;AE$9)</f>
        <v>391</v>
      </c>
    </row>
    <row r="22" spans="2:31">
      <c r="B22" s="7" t="s">
        <v>15</v>
      </c>
      <c r="C22" s="7"/>
      <c r="D22" s="32">
        <v>50</v>
      </c>
      <c r="E22" s="32">
        <v>48</v>
      </c>
      <c r="F22" s="32">
        <v>14</v>
      </c>
      <c r="G22" s="32">
        <v>26</v>
      </c>
      <c r="H22" s="32">
        <v>19</v>
      </c>
      <c r="I22" s="32">
        <v>19</v>
      </c>
      <c r="J22" s="32">
        <v>19</v>
      </c>
      <c r="K22" s="32">
        <v>20</v>
      </c>
      <c r="L22" s="32">
        <v>44</v>
      </c>
      <c r="M22" s="32">
        <v>16</v>
      </c>
      <c r="N22" s="32">
        <v>14</v>
      </c>
      <c r="O22" s="33">
        <v>31</v>
      </c>
      <c r="P22" s="32">
        <v>38</v>
      </c>
      <c r="Q22" s="32">
        <v>22</v>
      </c>
      <c r="R22" s="32">
        <v>39</v>
      </c>
      <c r="S22" s="32">
        <v>32</v>
      </c>
      <c r="T22" s="32">
        <v>18</v>
      </c>
      <c r="U22" s="32">
        <v>23</v>
      </c>
      <c r="V22" s="32">
        <v>16</v>
      </c>
      <c r="W22" s="32">
        <v>41</v>
      </c>
      <c r="X22" s="32">
        <v>50</v>
      </c>
      <c r="Y22" s="32">
        <v>11</v>
      </c>
      <c r="Z22" s="32">
        <v>27</v>
      </c>
      <c r="AA22" s="33">
        <v>14</v>
      </c>
      <c r="AD22" s="7">
        <f>+SUMIFS($D22:$AB22,$D$8:$AB$8,AD$8,$D$9:$AB$9,"&lt;="&amp;AD$9)</f>
        <v>320</v>
      </c>
      <c r="AE22" s="7">
        <f>+SUMIFS($D22:$AB22,$D$8:$AB$8,AE$8,$D$9:$AB$9,"&lt;="&amp;AE$9)</f>
        <v>331</v>
      </c>
    </row>
    <row r="23" spans="2:31">
      <c r="B23" s="7" t="s">
        <v>16</v>
      </c>
      <c r="C23" s="7"/>
      <c r="D23" s="32">
        <v>50</v>
      </c>
      <c r="E23" s="32">
        <v>47</v>
      </c>
      <c r="F23" s="32">
        <v>22</v>
      </c>
      <c r="G23" s="32">
        <v>36</v>
      </c>
      <c r="H23" s="32">
        <v>19</v>
      </c>
      <c r="I23" s="32">
        <v>19</v>
      </c>
      <c r="J23" s="32">
        <v>19</v>
      </c>
      <c r="K23" s="32">
        <v>43</v>
      </c>
      <c r="L23" s="32">
        <v>24</v>
      </c>
      <c r="M23" s="32">
        <v>19</v>
      </c>
      <c r="N23" s="32">
        <v>25</v>
      </c>
      <c r="O23" s="33">
        <v>46</v>
      </c>
      <c r="P23" s="32">
        <v>13</v>
      </c>
      <c r="Q23" s="32">
        <v>22</v>
      </c>
      <c r="R23" s="32">
        <v>47</v>
      </c>
      <c r="S23" s="32">
        <v>42</v>
      </c>
      <c r="T23" s="32">
        <v>31</v>
      </c>
      <c r="U23" s="32">
        <v>17</v>
      </c>
      <c r="V23" s="32">
        <v>13</v>
      </c>
      <c r="W23" s="32">
        <v>10</v>
      </c>
      <c r="X23" s="32">
        <v>45</v>
      </c>
      <c r="Y23" s="32">
        <v>37</v>
      </c>
      <c r="Z23" s="32">
        <v>43</v>
      </c>
      <c r="AA23" s="33">
        <v>30</v>
      </c>
      <c r="AD23" s="7">
        <f>+SUMIFS($D23:$AB23,$D$8:$AB$8,AD$8,$D$9:$AB$9,"&lt;="&amp;AD$9)</f>
        <v>369</v>
      </c>
      <c r="AE23" s="7">
        <f>+SUMIFS($D23:$AB23,$D$8:$AB$8,AE$8,$D$9:$AB$9,"&lt;="&amp;AE$9)</f>
        <v>350</v>
      </c>
    </row>
    <row r="24" spans="2:31"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16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1"/>
      <c r="AD24" s="7">
        <f>+SUMIFS($D24:$AB24,$D$8:$AB$8,AD$8,$D$9:$AB$9,"&lt;="&amp;AD$9)</f>
        <v>0</v>
      </c>
      <c r="AE24" s="7">
        <f>+SUMIFS($D24:$AB24,$D$8:$AB$8,AE$8,$D$9:$AB$9,"&lt;="&amp;AE$9)</f>
        <v>0</v>
      </c>
    </row>
    <row r="25" spans="2:31" s="6" customFormat="1" collapsed="1">
      <c r="B25" s="6" t="s">
        <v>19</v>
      </c>
      <c r="C25" s="7"/>
      <c r="D25" s="6">
        <f t="shared" ref="D25:AA25" si="25">+AVERAGE(D26:D28)</f>
        <v>6.333333333333333</v>
      </c>
      <c r="E25" s="6">
        <f t="shared" si="25"/>
        <v>6.333333333333333</v>
      </c>
      <c r="F25" s="6">
        <f t="shared" si="25"/>
        <v>6.333333333333333</v>
      </c>
      <c r="G25" s="6">
        <f t="shared" si="25"/>
        <v>6.333333333333333</v>
      </c>
      <c r="H25" s="6">
        <f t="shared" si="25"/>
        <v>6.333333333333333</v>
      </c>
      <c r="I25" s="6">
        <f t="shared" si="25"/>
        <v>6.333333333333333</v>
      </c>
      <c r="J25" s="6">
        <f t="shared" si="25"/>
        <v>6.333333333333333</v>
      </c>
      <c r="K25" s="6">
        <f t="shared" si="25"/>
        <v>6.333333333333333</v>
      </c>
      <c r="L25" s="6">
        <f t="shared" si="25"/>
        <v>6.333333333333333</v>
      </c>
      <c r="M25" s="6">
        <f t="shared" si="25"/>
        <v>6.333333333333333</v>
      </c>
      <c r="N25" s="6">
        <f t="shared" si="25"/>
        <v>6.333333333333333</v>
      </c>
      <c r="O25" s="15">
        <f t="shared" si="25"/>
        <v>6.333333333333333</v>
      </c>
      <c r="P25" s="6">
        <f t="shared" si="25"/>
        <v>7.666666666666667</v>
      </c>
      <c r="Q25" s="6">
        <f t="shared" si="25"/>
        <v>7.666666666666667</v>
      </c>
      <c r="R25" s="6">
        <f t="shared" si="25"/>
        <v>7.666666666666667</v>
      </c>
      <c r="S25" s="6">
        <f t="shared" si="25"/>
        <v>7.666666666666667</v>
      </c>
      <c r="T25" s="6">
        <f t="shared" si="25"/>
        <v>7.666666666666667</v>
      </c>
      <c r="U25" s="6">
        <f t="shared" si="25"/>
        <v>7.666666666666667</v>
      </c>
      <c r="V25" s="6">
        <f t="shared" si="25"/>
        <v>7.666666666666667</v>
      </c>
      <c r="W25" s="6">
        <f t="shared" si="25"/>
        <v>7.666666666666667</v>
      </c>
      <c r="X25" s="6">
        <f t="shared" si="25"/>
        <v>7.666666666666667</v>
      </c>
      <c r="Y25" s="6">
        <f t="shared" si="25"/>
        <v>7.666666666666667</v>
      </c>
      <c r="Z25" s="6">
        <f t="shared" si="25"/>
        <v>7.666666666666667</v>
      </c>
      <c r="AA25" s="15">
        <f t="shared" si="25"/>
        <v>7.666666666666667</v>
      </c>
      <c r="AD25" s="6">
        <f>+SUMIFS($D25:$AB25,$D$8:$AB$8,AD$8,$D$9:$AB$9,"&lt;="&amp;AD$9)</f>
        <v>76</v>
      </c>
      <c r="AE25" s="6">
        <f>+SUMIFS($D25:$AB25,$D$8:$AB$8,AE$8,$D$9:$AB$9,"&lt;="&amp;AE$9)</f>
        <v>92.000000000000014</v>
      </c>
    </row>
    <row r="26" spans="2:31" s="7" customFormat="1">
      <c r="B26" s="7" t="s">
        <v>14</v>
      </c>
      <c r="D26" s="9">
        <v>5</v>
      </c>
      <c r="E26" s="9">
        <v>5</v>
      </c>
      <c r="F26" s="9">
        <v>5</v>
      </c>
      <c r="G26" s="9">
        <v>5</v>
      </c>
      <c r="H26" s="9">
        <v>5</v>
      </c>
      <c r="I26" s="9">
        <v>5</v>
      </c>
      <c r="J26" s="9">
        <v>5</v>
      </c>
      <c r="K26" s="9">
        <v>5</v>
      </c>
      <c r="L26" s="9">
        <v>5</v>
      </c>
      <c r="M26" s="9">
        <v>5</v>
      </c>
      <c r="N26" s="9">
        <v>5</v>
      </c>
      <c r="O26" s="18">
        <v>5</v>
      </c>
      <c r="P26" s="9">
        <v>6</v>
      </c>
      <c r="Q26" s="9">
        <v>6</v>
      </c>
      <c r="R26" s="9">
        <v>6</v>
      </c>
      <c r="S26" s="9">
        <v>6</v>
      </c>
      <c r="T26" s="9">
        <v>6</v>
      </c>
      <c r="U26" s="9">
        <v>6</v>
      </c>
      <c r="V26" s="9">
        <v>6</v>
      </c>
      <c r="W26" s="9">
        <v>6</v>
      </c>
      <c r="X26" s="9">
        <v>6</v>
      </c>
      <c r="Y26" s="9">
        <v>6</v>
      </c>
      <c r="Z26" s="9">
        <v>6</v>
      </c>
      <c r="AA26" s="18">
        <v>6</v>
      </c>
      <c r="AD26" s="7">
        <f>+SUMIFS($D26:$AB26,$D$8:$AB$8,AD$8,$D$9:$AB$9,"&lt;="&amp;AD$9)</f>
        <v>60</v>
      </c>
      <c r="AE26" s="7">
        <f>+SUMIFS($D26:$AB26,$D$8:$AB$8,AE$8,$D$9:$AB$9,"&lt;="&amp;AE$9)</f>
        <v>72</v>
      </c>
    </row>
    <row r="27" spans="2:31" s="7" customFormat="1">
      <c r="B27" s="7" t="s">
        <v>15</v>
      </c>
      <c r="D27" s="9">
        <v>6</v>
      </c>
      <c r="E27" s="9">
        <v>6</v>
      </c>
      <c r="F27" s="9">
        <v>6</v>
      </c>
      <c r="G27" s="9">
        <v>6</v>
      </c>
      <c r="H27" s="9">
        <v>6</v>
      </c>
      <c r="I27" s="9">
        <v>6</v>
      </c>
      <c r="J27" s="9">
        <v>6</v>
      </c>
      <c r="K27" s="9">
        <v>6</v>
      </c>
      <c r="L27" s="9">
        <v>6</v>
      </c>
      <c r="M27" s="9">
        <v>6</v>
      </c>
      <c r="N27" s="9">
        <v>6</v>
      </c>
      <c r="O27" s="18">
        <v>6</v>
      </c>
      <c r="P27" s="9">
        <v>7</v>
      </c>
      <c r="Q27" s="9">
        <v>7</v>
      </c>
      <c r="R27" s="9">
        <v>7</v>
      </c>
      <c r="S27" s="9">
        <v>7</v>
      </c>
      <c r="T27" s="9">
        <v>7</v>
      </c>
      <c r="U27" s="9">
        <v>7</v>
      </c>
      <c r="V27" s="9">
        <v>7</v>
      </c>
      <c r="W27" s="9">
        <v>7</v>
      </c>
      <c r="X27" s="9">
        <v>7</v>
      </c>
      <c r="Y27" s="9">
        <v>7</v>
      </c>
      <c r="Z27" s="9">
        <v>7</v>
      </c>
      <c r="AA27" s="18">
        <v>7</v>
      </c>
      <c r="AD27" s="7">
        <f>+SUMIFS($D27:$AB27,$D$8:$AB$8,AD$8,$D$9:$AB$9,"&lt;="&amp;AD$9)</f>
        <v>72</v>
      </c>
      <c r="AE27" s="7">
        <f>+SUMIFS($D27:$AB27,$D$8:$AB$8,AE$8,$D$9:$AB$9,"&lt;="&amp;AE$9)</f>
        <v>84</v>
      </c>
    </row>
    <row r="28" spans="2:31" s="7" customFormat="1">
      <c r="B28" s="7" t="s">
        <v>16</v>
      </c>
      <c r="D28" s="9">
        <v>8</v>
      </c>
      <c r="E28" s="9">
        <v>8</v>
      </c>
      <c r="F28" s="9">
        <v>8</v>
      </c>
      <c r="G28" s="9">
        <v>8</v>
      </c>
      <c r="H28" s="9">
        <v>8</v>
      </c>
      <c r="I28" s="9">
        <v>8</v>
      </c>
      <c r="J28" s="9">
        <v>8</v>
      </c>
      <c r="K28" s="9">
        <v>8</v>
      </c>
      <c r="L28" s="9">
        <v>8</v>
      </c>
      <c r="M28" s="9">
        <v>8</v>
      </c>
      <c r="N28" s="9">
        <v>8</v>
      </c>
      <c r="O28" s="18">
        <v>8</v>
      </c>
      <c r="P28" s="9">
        <v>10</v>
      </c>
      <c r="Q28" s="9">
        <v>10</v>
      </c>
      <c r="R28" s="9">
        <v>10</v>
      </c>
      <c r="S28" s="9">
        <v>10</v>
      </c>
      <c r="T28" s="9">
        <v>10</v>
      </c>
      <c r="U28" s="9">
        <v>10</v>
      </c>
      <c r="V28" s="9">
        <v>10</v>
      </c>
      <c r="W28" s="9">
        <v>10</v>
      </c>
      <c r="X28" s="9">
        <v>10</v>
      </c>
      <c r="Y28" s="9">
        <v>10</v>
      </c>
      <c r="Z28" s="9">
        <v>10</v>
      </c>
      <c r="AA28" s="18">
        <v>10</v>
      </c>
      <c r="AD28" s="7">
        <f>+SUMIFS($D28:$AB28,$D$8:$AB$8,AD$8,$D$9:$AB$9,"&lt;="&amp;AD$9)</f>
        <v>96</v>
      </c>
      <c r="AE28" s="7">
        <f>+SUMIFS($D28:$AB28,$D$8:$AB$8,AE$8,$D$9:$AB$9,"&lt;="&amp;AE$9)</f>
        <v>120</v>
      </c>
    </row>
    <row r="29" spans="2:31"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16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16"/>
      <c r="AD29" s="7">
        <f>+SUMIFS($D29:$AB29,$D$8:$AB$8,AD$8,$D$9:$AB$9,"&lt;="&amp;AD$9)</f>
        <v>0</v>
      </c>
      <c r="AE29" s="7">
        <f>+SUMIFS($D29:$AB29,$D$8:$AB$8,AE$8,$D$9:$AB$9,"&lt;="&amp;AE$9)</f>
        <v>0</v>
      </c>
    </row>
    <row r="30" spans="2:31">
      <c r="B30" t="s">
        <v>20</v>
      </c>
      <c r="C30" s="7"/>
      <c r="D30" s="9">
        <v>1</v>
      </c>
      <c r="E30" s="9">
        <v>1</v>
      </c>
      <c r="F30" s="9">
        <v>1</v>
      </c>
      <c r="G30" s="9">
        <v>1</v>
      </c>
      <c r="H30" s="9">
        <v>1</v>
      </c>
      <c r="I30" s="9">
        <v>1</v>
      </c>
      <c r="J30" s="9">
        <v>1</v>
      </c>
      <c r="K30" s="9">
        <v>1</v>
      </c>
      <c r="L30" s="9">
        <v>1</v>
      </c>
      <c r="M30" s="9">
        <v>1</v>
      </c>
      <c r="N30" s="9">
        <v>1</v>
      </c>
      <c r="O30" s="18">
        <v>1</v>
      </c>
      <c r="P30" s="9">
        <v>1</v>
      </c>
      <c r="Q30" s="9">
        <v>1</v>
      </c>
      <c r="R30" s="9">
        <v>1</v>
      </c>
      <c r="S30" s="9">
        <v>1</v>
      </c>
      <c r="T30" s="9">
        <v>1</v>
      </c>
      <c r="U30" s="9">
        <v>1</v>
      </c>
      <c r="V30" s="9">
        <v>1</v>
      </c>
      <c r="W30" s="9">
        <v>1</v>
      </c>
      <c r="X30" s="9">
        <v>1</v>
      </c>
      <c r="Y30" s="9">
        <v>1</v>
      </c>
      <c r="Z30" s="9">
        <v>1</v>
      </c>
      <c r="AA30" s="18">
        <v>1</v>
      </c>
      <c r="AD30" s="7">
        <f>+SUMIFS($D30:$AB30,$D$8:$AB$8,AD$8,$D$9:$AB$9,"="&amp;AD$9)</f>
        <v>1</v>
      </c>
      <c r="AE30" s="7">
        <f>+SUMIFS($D30:$AB30,$D$8:$AB$8,AE$8,$D$9:$AB$9,"="&amp;AE$9)</f>
        <v>1</v>
      </c>
    </row>
    <row r="31" spans="2:31">
      <c r="B31" s="7" t="s">
        <v>21</v>
      </c>
      <c r="C31" s="7"/>
      <c r="D31" s="13">
        <f>+D46</f>
        <v>950</v>
      </c>
      <c r="E31" s="13">
        <f>+D31+E46-(E11*E26+E12*E27+E13*E28)</f>
        <v>1130</v>
      </c>
      <c r="F31" s="13">
        <f t="shared" ref="F31:AA31" si="26">+E31+F46-(F11*F26+F12*F27+F13*F28)</f>
        <v>1046</v>
      </c>
      <c r="G31" s="13">
        <f t="shared" si="26"/>
        <v>1206</v>
      </c>
      <c r="H31" s="13">
        <f t="shared" si="26"/>
        <v>954</v>
      </c>
      <c r="I31" s="13">
        <f t="shared" si="26"/>
        <v>992</v>
      </c>
      <c r="J31" s="13">
        <f t="shared" si="26"/>
        <v>841</v>
      </c>
      <c r="K31" s="13">
        <f t="shared" si="26"/>
        <v>840</v>
      </c>
      <c r="L31" s="13">
        <f t="shared" si="26"/>
        <v>857</v>
      </c>
      <c r="M31" s="13">
        <f t="shared" si="26"/>
        <v>546</v>
      </c>
      <c r="N31" s="13">
        <f t="shared" si="26"/>
        <v>374</v>
      </c>
      <c r="O31" s="21">
        <f t="shared" si="26"/>
        <v>680</v>
      </c>
      <c r="P31" s="13">
        <f t="shared" si="26"/>
        <v>309</v>
      </c>
      <c r="Q31" s="13">
        <f t="shared" si="26"/>
        <v>484</v>
      </c>
      <c r="R31" s="13">
        <f t="shared" si="26"/>
        <v>1127</v>
      </c>
      <c r="S31" s="13">
        <f t="shared" si="26"/>
        <v>1097</v>
      </c>
      <c r="T31" s="13">
        <f t="shared" si="26"/>
        <v>850</v>
      </c>
      <c r="U31" s="13">
        <f t="shared" si="26"/>
        <v>803</v>
      </c>
      <c r="V31" s="13">
        <f t="shared" si="26"/>
        <v>760</v>
      </c>
      <c r="W31" s="13">
        <f t="shared" si="26"/>
        <v>586</v>
      </c>
      <c r="X31" s="13">
        <f t="shared" si="26"/>
        <v>903</v>
      </c>
      <c r="Y31" s="13">
        <f t="shared" si="26"/>
        <v>946</v>
      </c>
      <c r="Z31" s="13">
        <f t="shared" si="26"/>
        <v>1399</v>
      </c>
      <c r="AA31" s="21">
        <f t="shared" si="26"/>
        <v>1296</v>
      </c>
      <c r="AD31" s="7"/>
      <c r="AE31" s="7"/>
    </row>
    <row r="32" spans="2:31"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19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19"/>
      <c r="AD32" s="4"/>
      <c r="AE32" s="4"/>
    </row>
    <row r="33" spans="2:31">
      <c r="B33" s="5" t="s">
        <v>22</v>
      </c>
      <c r="D33" s="5">
        <f>+D8</f>
        <v>2025</v>
      </c>
      <c r="E33" s="5">
        <f>+E8</f>
        <v>2025</v>
      </c>
      <c r="F33" s="5">
        <f>+F8</f>
        <v>2025</v>
      </c>
      <c r="G33" s="5">
        <f>+G8</f>
        <v>2025</v>
      </c>
      <c r="H33" s="5">
        <f>+H8</f>
        <v>2025</v>
      </c>
      <c r="I33" s="5">
        <f>+I8</f>
        <v>2025</v>
      </c>
      <c r="J33" s="5">
        <f>+J8</f>
        <v>2025</v>
      </c>
      <c r="K33" s="5">
        <f>+K8</f>
        <v>2025</v>
      </c>
      <c r="L33" s="5">
        <f>+L8</f>
        <v>2025</v>
      </c>
      <c r="M33" s="5">
        <f>+M8</f>
        <v>2025</v>
      </c>
      <c r="N33" s="5">
        <f>+N8</f>
        <v>2025</v>
      </c>
      <c r="O33" s="14">
        <f>+O8</f>
        <v>2025</v>
      </c>
      <c r="P33" s="5">
        <f>+P8</f>
        <v>2026</v>
      </c>
      <c r="Q33" s="5">
        <f>+Q8</f>
        <v>2026</v>
      </c>
      <c r="R33" s="5">
        <f>+R8</f>
        <v>2026</v>
      </c>
      <c r="S33" s="5">
        <f>+S8</f>
        <v>2026</v>
      </c>
      <c r="T33" s="5">
        <f>+T8</f>
        <v>2026</v>
      </c>
      <c r="U33" s="5">
        <f>+U8</f>
        <v>2026</v>
      </c>
      <c r="V33" s="5">
        <f>+V8</f>
        <v>2026</v>
      </c>
      <c r="W33" s="5">
        <f>+W8</f>
        <v>2026</v>
      </c>
      <c r="X33" s="5">
        <f>+X8</f>
        <v>2026</v>
      </c>
      <c r="Y33" s="5">
        <f>+Y8</f>
        <v>2026</v>
      </c>
      <c r="Z33" s="5">
        <f>+Z8</f>
        <v>2026</v>
      </c>
      <c r="AA33" s="14">
        <f>+AA8</f>
        <v>2026</v>
      </c>
      <c r="AD33" s="5">
        <f>+AD8</f>
        <v>2025</v>
      </c>
      <c r="AE33" s="5">
        <f>+AE8</f>
        <v>2026</v>
      </c>
    </row>
    <row r="34" spans="2:31">
      <c r="D34" s="5">
        <f>+D9</f>
        <v>1</v>
      </c>
      <c r="E34" s="5">
        <f>+E9</f>
        <v>2</v>
      </c>
      <c r="F34" s="5">
        <f>+F9</f>
        <v>3</v>
      </c>
      <c r="G34" s="5">
        <f>+G9</f>
        <v>4</v>
      </c>
      <c r="H34" s="5">
        <f>+H9</f>
        <v>5</v>
      </c>
      <c r="I34" s="5">
        <f>+I9</f>
        <v>6</v>
      </c>
      <c r="J34" s="5">
        <f>+J9</f>
        <v>7</v>
      </c>
      <c r="K34" s="5">
        <f>+K9</f>
        <v>8</v>
      </c>
      <c r="L34" s="5">
        <f>+L9</f>
        <v>9</v>
      </c>
      <c r="M34" s="5">
        <f>+M9</f>
        <v>10</v>
      </c>
      <c r="N34" s="5">
        <f>+N9</f>
        <v>11</v>
      </c>
      <c r="O34" s="14">
        <f>+O9</f>
        <v>12</v>
      </c>
      <c r="P34" s="5">
        <f>+P9</f>
        <v>1</v>
      </c>
      <c r="Q34" s="5">
        <f>+Q9</f>
        <v>2</v>
      </c>
      <c r="R34" s="5">
        <f>+R9</f>
        <v>3</v>
      </c>
      <c r="S34" s="5">
        <f>+S9</f>
        <v>4</v>
      </c>
      <c r="T34" s="5">
        <f>+T9</f>
        <v>5</v>
      </c>
      <c r="U34" s="5">
        <f>+U9</f>
        <v>6</v>
      </c>
      <c r="V34" s="5">
        <f>+V9</f>
        <v>7</v>
      </c>
      <c r="W34" s="5">
        <f>+W9</f>
        <v>8</v>
      </c>
      <c r="X34" s="5">
        <f>+X9</f>
        <v>9</v>
      </c>
      <c r="Y34" s="5">
        <f>+Y9</f>
        <v>10</v>
      </c>
      <c r="Z34" s="5">
        <f>+Z9</f>
        <v>11</v>
      </c>
      <c r="AA34" s="14">
        <f>+AA9</f>
        <v>12</v>
      </c>
      <c r="AD34" s="5">
        <f>+AD9</f>
        <v>12</v>
      </c>
      <c r="AE34" s="5">
        <f>+AE9</f>
        <v>12</v>
      </c>
    </row>
    <row r="35" spans="2:31" s="7" customFormat="1">
      <c r="B35" s="8" t="s">
        <v>23</v>
      </c>
      <c r="D35" s="8">
        <f t="shared" ref="D35" si="27">+D36+D41+D43</f>
        <v>10000</v>
      </c>
      <c r="E35" s="8">
        <f t="shared" ref="E35" si="28">+E36+E41+E43</f>
        <v>3330</v>
      </c>
      <c r="F35" s="8">
        <f t="shared" ref="F35" si="29">+F36+F41+F43</f>
        <v>3565</v>
      </c>
      <c r="G35" s="8">
        <f t="shared" ref="G35" si="30">+G36+G41+G43</f>
        <v>3190</v>
      </c>
      <c r="H35" s="8">
        <f t="shared" ref="H35" si="31">+H36+H41+H43</f>
        <v>3305</v>
      </c>
      <c r="I35" s="8">
        <f t="shared" ref="I35" si="32">+I36+I41+I43</f>
        <v>1750</v>
      </c>
      <c r="J35" s="8">
        <f t="shared" ref="J35" si="33">+J36+J41+J43</f>
        <v>3035</v>
      </c>
      <c r="K35" s="8">
        <f t="shared" ref="K35" si="34">+K36+K41+K43</f>
        <v>3465</v>
      </c>
      <c r="L35" s="8">
        <f t="shared" ref="L35" si="35">+L36+L41+L43</f>
        <v>3530</v>
      </c>
      <c r="M35" s="8">
        <f t="shared" ref="M35" si="36">+M36+M41+M43</f>
        <v>3915</v>
      </c>
      <c r="N35" s="8">
        <f t="shared" ref="N35" si="37">+N36+N41+N43</f>
        <v>2830</v>
      </c>
      <c r="O35" s="20">
        <f t="shared" ref="O35" si="38">+O36+O41+O43</f>
        <v>2255</v>
      </c>
      <c r="P35" s="8">
        <f t="shared" ref="P35" si="39">+P36+P41+P43</f>
        <v>4190</v>
      </c>
      <c r="Q35" s="8">
        <f t="shared" ref="Q35" si="40">+Q36+Q41+Q43</f>
        <v>2510</v>
      </c>
      <c r="R35" s="8">
        <f t="shared" ref="R35" si="41">+R36+R41+R43</f>
        <v>1780</v>
      </c>
      <c r="S35" s="8">
        <f t="shared" ref="S35" si="42">+S36+S41+S43</f>
        <v>3920</v>
      </c>
      <c r="T35" s="8">
        <f t="shared" ref="T35" si="43">+T36+T41+T43</f>
        <v>4010</v>
      </c>
      <c r="U35" s="8">
        <f t="shared" ref="U35" si="44">+U36+U41+U43</f>
        <v>2175</v>
      </c>
      <c r="V35" s="8">
        <f t="shared" ref="V35" si="45">+V36+V41+V43</f>
        <v>2555</v>
      </c>
      <c r="W35" s="8">
        <f t="shared" ref="W35" si="46">+W36+W41+W43</f>
        <v>3690</v>
      </c>
      <c r="X35" s="8">
        <f t="shared" ref="X35" si="47">+X36+X41+X43</f>
        <v>3465</v>
      </c>
      <c r="Y35" s="8">
        <f t="shared" ref="Y35" si="48">+Y36+Y41+Y43</f>
        <v>2810</v>
      </c>
      <c r="Z35" s="8">
        <f t="shared" ref="Z35" si="49">+Z36+Z41+Z43</f>
        <v>2375</v>
      </c>
      <c r="AA35" s="20">
        <f t="shared" ref="AA35" si="50">+AA36+AA41+AA43</f>
        <v>2735</v>
      </c>
      <c r="AD35" s="8">
        <f t="shared" ref="AD35:AE43" si="51">+SUMIFS($D35:$AB35,$D$8:$AB$8,AD$8,$D$9:$AB$9,"&lt;="&amp;AD$9)</f>
        <v>44170</v>
      </c>
      <c r="AE35" s="8">
        <f t="shared" si="51"/>
        <v>36215</v>
      </c>
    </row>
    <row r="36" spans="2:31" s="6" customFormat="1" collapsed="1">
      <c r="B36" s="6" t="s">
        <v>24</v>
      </c>
      <c r="C36" s="7"/>
      <c r="D36" s="6">
        <f>+SUM(D37:D39)</f>
        <v>0</v>
      </c>
      <c r="E36" s="6">
        <f t="shared" ref="E36" si="52">+SUM(E37:E39)</f>
        <v>3330</v>
      </c>
      <c r="F36" s="6">
        <f t="shared" ref="F36" si="53">+SUM(F37:F39)</f>
        <v>3565</v>
      </c>
      <c r="G36" s="6">
        <f t="shared" ref="G36" si="54">+SUM(G37:G39)</f>
        <v>3190</v>
      </c>
      <c r="H36" s="6">
        <f t="shared" ref="H36" si="55">+SUM(H37:H39)</f>
        <v>3305</v>
      </c>
      <c r="I36" s="6">
        <f t="shared" ref="I36" si="56">+SUM(I37:I39)</f>
        <v>1750</v>
      </c>
      <c r="J36" s="6">
        <f t="shared" ref="J36" si="57">+SUM(J37:J39)</f>
        <v>3035</v>
      </c>
      <c r="K36" s="6">
        <f t="shared" ref="K36" si="58">+SUM(K37:K39)</f>
        <v>3465</v>
      </c>
      <c r="L36" s="6">
        <f t="shared" ref="L36" si="59">+SUM(L37:L39)</f>
        <v>3530</v>
      </c>
      <c r="M36" s="6">
        <f t="shared" ref="M36" si="60">+SUM(M37:M39)</f>
        <v>3915</v>
      </c>
      <c r="N36" s="6">
        <f t="shared" ref="N36" si="61">+SUM(N37:N39)</f>
        <v>2830</v>
      </c>
      <c r="O36" s="15">
        <f t="shared" ref="O36" si="62">+SUM(O37:O39)</f>
        <v>2255</v>
      </c>
      <c r="P36" s="6">
        <f t="shared" ref="P36" si="63">+SUM(P37:P39)</f>
        <v>4190</v>
      </c>
      <c r="Q36" s="6">
        <f t="shared" ref="Q36" si="64">+SUM(Q37:Q39)</f>
        <v>2510</v>
      </c>
      <c r="R36" s="6">
        <f t="shared" ref="R36" si="65">+SUM(R37:R39)</f>
        <v>1780</v>
      </c>
      <c r="S36" s="6">
        <f t="shared" ref="S36" si="66">+SUM(S37:S39)</f>
        <v>3920</v>
      </c>
      <c r="T36" s="6">
        <f t="shared" ref="T36" si="67">+SUM(T37:T39)</f>
        <v>4010</v>
      </c>
      <c r="U36" s="6">
        <f t="shared" ref="U36" si="68">+SUM(U37:U39)</f>
        <v>2175</v>
      </c>
      <c r="V36" s="6">
        <f t="shared" ref="V36" si="69">+SUM(V37:V39)</f>
        <v>2555</v>
      </c>
      <c r="W36" s="6">
        <f t="shared" ref="W36" si="70">+SUM(W37:W39)</f>
        <v>3690</v>
      </c>
      <c r="X36" s="6">
        <f t="shared" ref="X36" si="71">+SUM(X37:X39)</f>
        <v>3465</v>
      </c>
      <c r="Y36" s="6">
        <f t="shared" ref="Y36" si="72">+SUM(Y37:Y39)</f>
        <v>2810</v>
      </c>
      <c r="Z36" s="6">
        <f t="shared" ref="Z36" si="73">+SUM(Z37:Z39)</f>
        <v>2375</v>
      </c>
      <c r="AA36" s="15">
        <f t="shared" ref="AA36" si="74">+SUM(AA37:AA39)</f>
        <v>2735</v>
      </c>
      <c r="AD36" s="6">
        <f t="shared" si="51"/>
        <v>34170</v>
      </c>
      <c r="AE36" s="6">
        <f t="shared" si="51"/>
        <v>36215</v>
      </c>
    </row>
    <row r="37" spans="2:31" s="7" customFormat="1">
      <c r="B37" s="7" t="s">
        <v>14</v>
      </c>
      <c r="D37" s="7">
        <f>+D11*D16</f>
        <v>0</v>
      </c>
      <c r="E37" s="7">
        <f>+E11*E16</f>
        <v>1435</v>
      </c>
      <c r="F37" s="7">
        <f>+F11*F16</f>
        <v>1470</v>
      </c>
      <c r="G37" s="7">
        <f>+G11*G16</f>
        <v>1050</v>
      </c>
      <c r="H37" s="7">
        <f>+H11*H16</f>
        <v>175</v>
      </c>
      <c r="I37" s="7">
        <f>+I11*I16</f>
        <v>35</v>
      </c>
      <c r="J37" s="7">
        <f>+J11*J16</f>
        <v>1050</v>
      </c>
      <c r="K37" s="7">
        <f>+K11*K16</f>
        <v>875</v>
      </c>
      <c r="L37" s="7">
        <f>+L11*L16</f>
        <v>525</v>
      </c>
      <c r="M37" s="7">
        <f>+M11*M16</f>
        <v>1575</v>
      </c>
      <c r="N37" s="7">
        <f>+N11*N16</f>
        <v>280</v>
      </c>
      <c r="O37" s="16">
        <f>+O11*O16</f>
        <v>1645</v>
      </c>
      <c r="P37" s="7">
        <f>+P11*P16</f>
        <v>945</v>
      </c>
      <c r="Q37" s="7">
        <f>+Q11*Q16</f>
        <v>1575</v>
      </c>
      <c r="R37" s="7">
        <f>+R11*R16</f>
        <v>1050</v>
      </c>
      <c r="S37" s="7">
        <f>+S11*S16</f>
        <v>1470</v>
      </c>
      <c r="T37" s="7">
        <f>+T11*T16</f>
        <v>1575</v>
      </c>
      <c r="U37" s="7">
        <f>+U11*U16</f>
        <v>245</v>
      </c>
      <c r="V37" s="7">
        <f>+V11*V16</f>
        <v>630</v>
      </c>
      <c r="W37" s="7">
        <f>+W11*W16</f>
        <v>1435</v>
      </c>
      <c r="X37" s="7">
        <f>+X11*X16</f>
        <v>980</v>
      </c>
      <c r="Y37" s="7">
        <f>+Y11*Y16</f>
        <v>140</v>
      </c>
      <c r="Z37" s="7">
        <f>+Z11*Z16</f>
        <v>1645</v>
      </c>
      <c r="AA37" s="16">
        <f>+AA11*AA16</f>
        <v>70</v>
      </c>
      <c r="AD37" s="7">
        <f t="shared" si="51"/>
        <v>10115</v>
      </c>
      <c r="AE37" s="7">
        <f t="shared" si="51"/>
        <v>11760</v>
      </c>
    </row>
    <row r="38" spans="2:31" s="7" customFormat="1">
      <c r="B38" s="7" t="s">
        <v>15</v>
      </c>
      <c r="D38" s="7">
        <f>+D12*D17</f>
        <v>0</v>
      </c>
      <c r="E38" s="7">
        <f>+E12*E17</f>
        <v>175</v>
      </c>
      <c r="F38" s="7">
        <f>+F12*F17</f>
        <v>1575</v>
      </c>
      <c r="G38" s="7">
        <f>+G12*G17</f>
        <v>1540</v>
      </c>
      <c r="H38" s="7">
        <f>+H12*H17</f>
        <v>1330</v>
      </c>
      <c r="I38" s="7">
        <f>+I12*I17</f>
        <v>875</v>
      </c>
      <c r="J38" s="7">
        <f>+J12*J17</f>
        <v>1225</v>
      </c>
      <c r="K38" s="7">
        <f>+K12*K17</f>
        <v>630</v>
      </c>
      <c r="L38" s="7">
        <f>+L12*L17</f>
        <v>1645</v>
      </c>
      <c r="M38" s="7">
        <f>+M12*M17</f>
        <v>1540</v>
      </c>
      <c r="N38" s="7">
        <f>+N12*N17</f>
        <v>1190</v>
      </c>
      <c r="O38" s="16">
        <f>+O12*O17</f>
        <v>490</v>
      </c>
      <c r="P38" s="7">
        <f>+P12*P17</f>
        <v>1365</v>
      </c>
      <c r="Q38" s="7">
        <f>+Q12*Q17</f>
        <v>455</v>
      </c>
      <c r="R38" s="7">
        <f>+R12*R17</f>
        <v>210</v>
      </c>
      <c r="S38" s="7">
        <f>+S12*S17</f>
        <v>1050</v>
      </c>
      <c r="T38" s="7">
        <f>+T12*T17</f>
        <v>1155</v>
      </c>
      <c r="U38" s="7">
        <f>+U12*U17</f>
        <v>770</v>
      </c>
      <c r="V38" s="7">
        <f>+V12*V17</f>
        <v>1645</v>
      </c>
      <c r="W38" s="7">
        <f>+W12*W17</f>
        <v>1015</v>
      </c>
      <c r="X38" s="7">
        <f>+X12*X17</f>
        <v>1085</v>
      </c>
      <c r="Y38" s="7">
        <f>+Y12*Y17</f>
        <v>1190</v>
      </c>
      <c r="Z38" s="7">
        <f>+Z12*Z17</f>
        <v>210</v>
      </c>
      <c r="AA38" s="16">
        <f>+AA12*AA17</f>
        <v>1505</v>
      </c>
      <c r="AD38" s="7">
        <f t="shared" si="51"/>
        <v>12215</v>
      </c>
      <c r="AE38" s="7">
        <f t="shared" si="51"/>
        <v>11655</v>
      </c>
    </row>
    <row r="39" spans="2:31" s="7" customFormat="1">
      <c r="B39" s="7" t="s">
        <v>16</v>
      </c>
      <c r="D39" s="7">
        <f>+D13*D18</f>
        <v>0</v>
      </c>
      <c r="E39" s="7">
        <f>+E13*E18</f>
        <v>1720</v>
      </c>
      <c r="F39" s="7">
        <f>+F13*F18</f>
        <v>520</v>
      </c>
      <c r="G39" s="7">
        <f>+G13*G18</f>
        <v>600</v>
      </c>
      <c r="H39" s="7">
        <f>+H13*H18</f>
        <v>1800</v>
      </c>
      <c r="I39" s="7">
        <f>+I13*I18</f>
        <v>840</v>
      </c>
      <c r="J39" s="7">
        <f>+J13*J18</f>
        <v>760</v>
      </c>
      <c r="K39" s="7">
        <f>+K13*K18</f>
        <v>1960</v>
      </c>
      <c r="L39" s="7">
        <f>+L13*L18</f>
        <v>1360</v>
      </c>
      <c r="M39" s="7">
        <f>+M13*M18</f>
        <v>800</v>
      </c>
      <c r="N39" s="7">
        <f>+N13*N18</f>
        <v>1360</v>
      </c>
      <c r="O39" s="16">
        <f>+O13*O18</f>
        <v>120</v>
      </c>
      <c r="P39" s="7">
        <f>+P13*P18</f>
        <v>1880</v>
      </c>
      <c r="Q39" s="7">
        <f>+Q13*Q18</f>
        <v>480</v>
      </c>
      <c r="R39" s="7">
        <f>+R13*R18</f>
        <v>520</v>
      </c>
      <c r="S39" s="7">
        <f>+S13*S18</f>
        <v>1400</v>
      </c>
      <c r="T39" s="7">
        <f>+T13*T18</f>
        <v>1280</v>
      </c>
      <c r="U39" s="7">
        <f>+U13*U18</f>
        <v>1160</v>
      </c>
      <c r="V39" s="7">
        <f>+V13*V18</f>
        <v>280</v>
      </c>
      <c r="W39" s="7">
        <f>+W13*W18</f>
        <v>1240</v>
      </c>
      <c r="X39" s="7">
        <f>+X13*X18</f>
        <v>1400</v>
      </c>
      <c r="Y39" s="7">
        <f>+Y13*Y18</f>
        <v>1480</v>
      </c>
      <c r="Z39" s="7">
        <f>+Z13*Z18</f>
        <v>520</v>
      </c>
      <c r="AA39" s="16">
        <f>+AA13*AA18</f>
        <v>1160</v>
      </c>
      <c r="AD39" s="7">
        <f t="shared" si="51"/>
        <v>11840</v>
      </c>
      <c r="AE39" s="7">
        <f t="shared" si="51"/>
        <v>12800</v>
      </c>
    </row>
    <row r="40" spans="2:31"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16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16"/>
      <c r="AD40" s="7">
        <f t="shared" si="51"/>
        <v>0</v>
      </c>
      <c r="AE40" s="7">
        <f t="shared" si="51"/>
        <v>0</v>
      </c>
    </row>
    <row r="41" spans="2:31" s="6" customFormat="1">
      <c r="B41" s="6" t="s">
        <v>25</v>
      </c>
      <c r="C41" s="7"/>
      <c r="D41" s="28">
        <v>10000</v>
      </c>
      <c r="O41" s="15"/>
      <c r="AA41" s="15"/>
      <c r="AD41" s="6">
        <f t="shared" si="51"/>
        <v>10000</v>
      </c>
      <c r="AE41" s="6">
        <f t="shared" si="51"/>
        <v>0</v>
      </c>
    </row>
    <row r="42" spans="2:31" s="6" customFormat="1">
      <c r="B42" s="6" t="s">
        <v>26</v>
      </c>
      <c r="C42" s="7"/>
      <c r="D42" s="6">
        <v>0</v>
      </c>
      <c r="O42" s="15"/>
      <c r="AA42" s="15"/>
      <c r="AD42" s="6">
        <f t="shared" si="51"/>
        <v>0</v>
      </c>
      <c r="AE42" s="6">
        <f t="shared" si="51"/>
        <v>0</v>
      </c>
    </row>
    <row r="43" spans="2:31" s="6" customFormat="1">
      <c r="C43" s="7"/>
      <c r="O43" s="15"/>
      <c r="AA43" s="15"/>
      <c r="AD43" s="6">
        <f t="shared" si="51"/>
        <v>0</v>
      </c>
      <c r="AE43" s="6">
        <f t="shared" si="51"/>
        <v>0</v>
      </c>
    </row>
    <row r="44" spans="2:31" s="6" customFormat="1">
      <c r="C44" s="7"/>
      <c r="O44" s="15"/>
      <c r="AA44" s="15"/>
    </row>
    <row r="45" spans="2:31" s="7" customFormat="1">
      <c r="B45" s="8" t="s">
        <v>27</v>
      </c>
      <c r="D45" s="8">
        <f>+D46+D47+D54+D57</f>
        <v>3900</v>
      </c>
      <c r="E45" s="8">
        <f>+E46+E47+E54+E57</f>
        <v>3758.8</v>
      </c>
      <c r="F45" s="8">
        <f>+F46+F47+F54+F57</f>
        <v>3863.9</v>
      </c>
      <c r="G45" s="8">
        <f>+G46+G47+G54+G57</f>
        <v>3685.4</v>
      </c>
      <c r="H45" s="8">
        <f>+H46+H47+H54+H57</f>
        <v>3709.3</v>
      </c>
      <c r="I45" s="8">
        <f>+I46+I47+I54+I57</f>
        <v>3266</v>
      </c>
      <c r="J45" s="8">
        <f>+J46+J47+J54+J57</f>
        <v>3693.1</v>
      </c>
      <c r="K45" s="8">
        <f>+K46+K47+K54+K57</f>
        <v>3631.9</v>
      </c>
      <c r="L45" s="8">
        <f>+L46+L47+L54+L57</f>
        <v>4007.8</v>
      </c>
      <c r="M45" s="8">
        <f>+M46+M47+M54+M57</f>
        <v>3372.9</v>
      </c>
      <c r="N45" s="8">
        <f>+N46+N47+N54+N57</f>
        <v>3663.8</v>
      </c>
      <c r="O45" s="20">
        <f>+O46+O47+O54+O57</f>
        <v>2384.3000000000002</v>
      </c>
      <c r="P45" s="8">
        <f>+P46+P47+P54+P57</f>
        <v>2735.4</v>
      </c>
      <c r="Q45" s="8">
        <f>+Q46+Q47+Q54+Q57</f>
        <v>2406.6</v>
      </c>
      <c r="R45" s="8">
        <f>+R46+R47+R54+R57</f>
        <v>3051.8</v>
      </c>
      <c r="S45" s="8">
        <f>+S46+S47+S54+S57</f>
        <v>2617.1999999999998</v>
      </c>
      <c r="T45" s="8">
        <f>+T46+T47+T54+T57</f>
        <v>2764.6</v>
      </c>
      <c r="U45" s="8">
        <f>+U46+U47+U54+U57</f>
        <v>2169.5</v>
      </c>
      <c r="V45" s="8">
        <f>+V46+V47+V54+V57</f>
        <v>2567.3000000000002</v>
      </c>
      <c r="W45" s="8">
        <f>+W46+W47+W54+W57</f>
        <v>2406.4</v>
      </c>
      <c r="X45" s="8">
        <f>+X46+X47+X54+X57</f>
        <v>3209.9</v>
      </c>
      <c r="Y45" s="8">
        <f>+Y46+Y47+Y54+Y57</f>
        <v>2443.6</v>
      </c>
      <c r="Z45" s="8">
        <f>+Z46+Z47+Z54+Z57</f>
        <v>2999.5</v>
      </c>
      <c r="AA45" s="20">
        <f>+AA46+AA47+AA54+AA57</f>
        <v>2264.1</v>
      </c>
      <c r="AD45" s="8">
        <f>+SUMIFS($D45:$AB45,$D$8:$AB$8,AD$8,$D$9:$AB$9,"&lt;="&amp;AD$9)</f>
        <v>42937.200000000012</v>
      </c>
      <c r="AE45" s="8">
        <f>+SUMIFS($D45:$AB45,$D$8:$AB$8,AE$8,$D$9:$AB$9,"&lt;="&amp;AE$9)</f>
        <v>31635.9</v>
      </c>
    </row>
    <row r="46" spans="2:31" s="7" customFormat="1">
      <c r="B46" s="6" t="s">
        <v>28</v>
      </c>
      <c r="D46" s="6">
        <f>+D21*D26+D22*D27+D23*D28</f>
        <v>950</v>
      </c>
      <c r="E46" s="6">
        <f>+E21*E26+E22*E27+E23*E28</f>
        <v>759</v>
      </c>
      <c r="F46" s="6">
        <f>+F21*F26+F22*F27+F23*F28</f>
        <v>500</v>
      </c>
      <c r="G46" s="6">
        <f>+G21*G26+G22*G27+G23*G28</f>
        <v>694</v>
      </c>
      <c r="H46" s="6">
        <f>+H21*H26+H22*H27+H23*H28</f>
        <v>361</v>
      </c>
      <c r="I46" s="6">
        <f>+I21*I26+I22*I27+I23*I28</f>
        <v>361</v>
      </c>
      <c r="J46" s="6">
        <f>+J21*J26+J22*J27+J23*J28</f>
        <v>361</v>
      </c>
      <c r="K46" s="6">
        <f>+K21*K26+K22*K27+K23*K28</f>
        <v>624</v>
      </c>
      <c r="L46" s="6">
        <f>+L21*L26+L22*L27+L23*L28</f>
        <v>646</v>
      </c>
      <c r="M46" s="6">
        <f>+M21*M26+M22*M27+M23*M28</f>
        <v>338</v>
      </c>
      <c r="N46" s="6">
        <f>+N21*N26+N22*N27+N23*N28</f>
        <v>344</v>
      </c>
      <c r="O46" s="15">
        <f>+O21*O26+O22*O27+O23*O28</f>
        <v>649</v>
      </c>
      <c r="P46" s="6">
        <f>+P21*P26+P22*P27+P23*P28</f>
        <v>534</v>
      </c>
      <c r="Q46" s="6">
        <f>+Q21*Q26+Q22*Q27+Q23*Q28</f>
        <v>656</v>
      </c>
      <c r="R46" s="6">
        <f>+R21*R26+R22*R27+R23*R28</f>
        <v>995</v>
      </c>
      <c r="S46" s="6">
        <f>+S21*S26+S22*S27+S23*S28</f>
        <v>782</v>
      </c>
      <c r="T46" s="6">
        <f>+T21*T26+T22*T27+T23*T28</f>
        <v>574</v>
      </c>
      <c r="U46" s="6">
        <f>+U21*U26+U22*U27+U23*U28</f>
        <v>439</v>
      </c>
      <c r="V46" s="6">
        <f>+V21*V26+V22*V27+V23*V28</f>
        <v>464</v>
      </c>
      <c r="W46" s="6">
        <f>+W21*W26+W22*W27+W23*W28</f>
        <v>585</v>
      </c>
      <c r="X46" s="6">
        <f>+X21*X26+X22*X27+X23*X28</f>
        <v>1052</v>
      </c>
      <c r="Y46" s="6">
        <f>+Y21*Y26+Y22*Y27+Y23*Y28</f>
        <v>675</v>
      </c>
      <c r="Z46" s="6">
        <f>+Z21*Z26+Z22*Z27+Z23*Z28</f>
        <v>907</v>
      </c>
      <c r="AA46" s="15">
        <f>+AA21*AA26+AA22*AA27+AA23*AA28</f>
        <v>500</v>
      </c>
      <c r="AD46" s="6">
        <f>+SUMIFS($D46:$AB46,$D$8:$AB$8,AD$8,$D$9:$AB$9,"&lt;="&amp;AD$9)</f>
        <v>6587</v>
      </c>
      <c r="AE46" s="6">
        <f>+SUMIFS($D46:$AB46,$D$8:$AB$8,AE$8,$D$9:$AB$9,"&lt;="&amp;AE$9)</f>
        <v>8163</v>
      </c>
    </row>
    <row r="47" spans="2:31" s="7" customFormat="1">
      <c r="B47" s="6" t="s">
        <v>29</v>
      </c>
      <c r="D47" s="6">
        <f>+SUM(D48:D53)</f>
        <v>1950</v>
      </c>
      <c r="E47" s="6">
        <f>+SUM(E48:E53)</f>
        <v>2800</v>
      </c>
      <c r="F47" s="6">
        <f>+SUM(F48:F53)</f>
        <v>3150</v>
      </c>
      <c r="G47" s="6">
        <f>+SUM(G48:G53)</f>
        <v>2800</v>
      </c>
      <c r="H47" s="6">
        <f>+SUM(H48:H53)</f>
        <v>3150</v>
      </c>
      <c r="I47" s="6">
        <f>+SUM(I48:I53)</f>
        <v>2800</v>
      </c>
      <c r="J47" s="6">
        <f>+SUM(J48:J53)</f>
        <v>3150</v>
      </c>
      <c r="K47" s="6">
        <f>+SUM(K48:K53)</f>
        <v>2800</v>
      </c>
      <c r="L47" s="6">
        <f>+SUM(L48:L53)</f>
        <v>3150</v>
      </c>
      <c r="M47" s="6">
        <f>+SUM(M48:M53)</f>
        <v>2800</v>
      </c>
      <c r="N47" s="6">
        <f>+SUM(N48:N53)</f>
        <v>3150</v>
      </c>
      <c r="O47" s="15">
        <f>+SUM(O48:O53)</f>
        <v>1600</v>
      </c>
      <c r="P47" s="6">
        <f>+SUM(P48:P53)</f>
        <v>1950</v>
      </c>
      <c r="Q47" s="6">
        <f>+SUM(Q48:Q53)</f>
        <v>1600</v>
      </c>
      <c r="R47" s="6">
        <f>+SUM(R48:R53)</f>
        <v>1950</v>
      </c>
      <c r="S47" s="6">
        <f>+SUM(S48:S53)</f>
        <v>1600</v>
      </c>
      <c r="T47" s="6">
        <f>+SUM(T48:T53)</f>
        <v>1950</v>
      </c>
      <c r="U47" s="6">
        <f>+SUM(U48:U53)</f>
        <v>1600</v>
      </c>
      <c r="V47" s="6">
        <f>+SUM(V48:V53)</f>
        <v>1950</v>
      </c>
      <c r="W47" s="6">
        <f>+SUM(W48:W53)</f>
        <v>1600</v>
      </c>
      <c r="X47" s="6">
        <f>+SUM(X48:X53)</f>
        <v>1950</v>
      </c>
      <c r="Y47" s="6">
        <f>+SUM(Y48:Y53)</f>
        <v>1600</v>
      </c>
      <c r="Z47" s="6">
        <f>+SUM(Z48:Z53)</f>
        <v>1950</v>
      </c>
      <c r="AA47" s="15">
        <f>+SUM(AA48:AA53)</f>
        <v>1600</v>
      </c>
      <c r="AD47" s="6">
        <f>+SUMIFS($D47:$AB47,$D$8:$AB$8,AD$8,$D$9:$AB$9,"&lt;="&amp;AD$9)</f>
        <v>33300</v>
      </c>
      <c r="AE47" s="6">
        <f>+SUMIFS($D47:$AB47,$D$8:$AB$8,AE$8,$D$9:$AB$9,"&lt;="&amp;AE$9)</f>
        <v>21300</v>
      </c>
    </row>
    <row r="48" spans="2:31" s="7" customFormat="1">
      <c r="B48" s="7" t="s">
        <v>30</v>
      </c>
      <c r="D48" s="9">
        <v>800</v>
      </c>
      <c r="E48" s="9">
        <f>+D48</f>
        <v>800</v>
      </c>
      <c r="F48" s="9">
        <f t="shared" ref="F48:AA48" si="75">+E48</f>
        <v>800</v>
      </c>
      <c r="G48" s="9">
        <f t="shared" si="75"/>
        <v>800</v>
      </c>
      <c r="H48" s="9">
        <f t="shared" si="75"/>
        <v>800</v>
      </c>
      <c r="I48" s="9">
        <f t="shared" si="75"/>
        <v>800</v>
      </c>
      <c r="J48" s="9">
        <f t="shared" si="75"/>
        <v>800</v>
      </c>
      <c r="K48" s="9">
        <f t="shared" si="75"/>
        <v>800</v>
      </c>
      <c r="L48" s="9">
        <f t="shared" si="75"/>
        <v>800</v>
      </c>
      <c r="M48" s="9">
        <f t="shared" si="75"/>
        <v>800</v>
      </c>
      <c r="N48" s="9">
        <f t="shared" si="75"/>
        <v>800</v>
      </c>
      <c r="O48" s="18">
        <f t="shared" si="75"/>
        <v>800</v>
      </c>
      <c r="P48" s="9">
        <f t="shared" si="75"/>
        <v>800</v>
      </c>
      <c r="Q48" s="9">
        <f t="shared" si="75"/>
        <v>800</v>
      </c>
      <c r="R48" s="9">
        <f t="shared" si="75"/>
        <v>800</v>
      </c>
      <c r="S48" s="9">
        <f t="shared" si="75"/>
        <v>800</v>
      </c>
      <c r="T48" s="9">
        <f t="shared" si="75"/>
        <v>800</v>
      </c>
      <c r="U48" s="9">
        <f t="shared" si="75"/>
        <v>800</v>
      </c>
      <c r="V48" s="9">
        <f t="shared" si="75"/>
        <v>800</v>
      </c>
      <c r="W48" s="9">
        <f t="shared" si="75"/>
        <v>800</v>
      </c>
      <c r="X48" s="9">
        <f t="shared" si="75"/>
        <v>800</v>
      </c>
      <c r="Y48" s="9">
        <f t="shared" si="75"/>
        <v>800</v>
      </c>
      <c r="Z48" s="9">
        <f t="shared" si="75"/>
        <v>800</v>
      </c>
      <c r="AA48" s="18">
        <f t="shared" si="75"/>
        <v>800</v>
      </c>
      <c r="AD48" s="7">
        <f>+SUMIFS($D48:$AB48,$D$8:$AB$8,AD$8,$D$9:$AB$9,"&lt;="&amp;AD$9)</f>
        <v>9600</v>
      </c>
      <c r="AE48" s="7">
        <f>+SUMIFS($D48:$AB48,$D$8:$AB$8,AE$8,$D$9:$AB$9,"&lt;="&amp;AE$9)</f>
        <v>9600</v>
      </c>
    </row>
    <row r="49" spans="2:31" s="7" customFormat="1">
      <c r="B49" s="7" t="s">
        <v>31</v>
      </c>
      <c r="D49" s="9">
        <f>800*D30</f>
        <v>800</v>
      </c>
      <c r="E49" s="9">
        <f t="shared" ref="E49:AA49" si="76">800*E30</f>
        <v>800</v>
      </c>
      <c r="F49" s="9">
        <f t="shared" si="76"/>
        <v>800</v>
      </c>
      <c r="G49" s="9">
        <f t="shared" si="76"/>
        <v>800</v>
      </c>
      <c r="H49" s="9">
        <f t="shared" si="76"/>
        <v>800</v>
      </c>
      <c r="I49" s="9">
        <f t="shared" si="76"/>
        <v>800</v>
      </c>
      <c r="J49" s="9">
        <f t="shared" si="76"/>
        <v>800</v>
      </c>
      <c r="K49" s="9">
        <f t="shared" si="76"/>
        <v>800</v>
      </c>
      <c r="L49" s="9">
        <f t="shared" si="76"/>
        <v>800</v>
      </c>
      <c r="M49" s="9">
        <f t="shared" si="76"/>
        <v>800</v>
      </c>
      <c r="N49" s="9">
        <f t="shared" si="76"/>
        <v>800</v>
      </c>
      <c r="O49" s="18">
        <f t="shared" si="76"/>
        <v>800</v>
      </c>
      <c r="P49" s="9">
        <f t="shared" si="76"/>
        <v>800</v>
      </c>
      <c r="Q49" s="9">
        <f t="shared" si="76"/>
        <v>800</v>
      </c>
      <c r="R49" s="9">
        <f t="shared" si="76"/>
        <v>800</v>
      </c>
      <c r="S49" s="9">
        <f t="shared" si="76"/>
        <v>800</v>
      </c>
      <c r="T49" s="9">
        <f t="shared" si="76"/>
        <v>800</v>
      </c>
      <c r="U49" s="9">
        <f t="shared" si="76"/>
        <v>800</v>
      </c>
      <c r="V49" s="9">
        <f t="shared" si="76"/>
        <v>800</v>
      </c>
      <c r="W49" s="9">
        <f t="shared" si="76"/>
        <v>800</v>
      </c>
      <c r="X49" s="9">
        <f t="shared" si="76"/>
        <v>800</v>
      </c>
      <c r="Y49" s="9">
        <f t="shared" si="76"/>
        <v>800</v>
      </c>
      <c r="Z49" s="9">
        <f t="shared" si="76"/>
        <v>800</v>
      </c>
      <c r="AA49" s="18">
        <f t="shared" si="76"/>
        <v>800</v>
      </c>
      <c r="AD49" s="7">
        <f>+SUMIFS($D49:$AB49,$D$8:$AB$8,AD$8,$D$9:$AB$9,"&lt;="&amp;AD$9)</f>
        <v>9600</v>
      </c>
      <c r="AE49" s="7">
        <f>+SUMIFS($D49:$AB49,$D$8:$AB$8,AE$8,$D$9:$AB$9,"&lt;="&amp;AE$9)</f>
        <v>9600</v>
      </c>
    </row>
    <row r="50" spans="2:31" s="7" customFormat="1">
      <c r="B50" s="7" t="s">
        <v>32</v>
      </c>
      <c r="D50" s="10">
        <v>200</v>
      </c>
      <c r="E50" s="10"/>
      <c r="F50" s="10">
        <v>200</v>
      </c>
      <c r="G50" s="10"/>
      <c r="H50" s="10">
        <v>200</v>
      </c>
      <c r="I50" s="10"/>
      <c r="J50" s="10">
        <v>200</v>
      </c>
      <c r="K50" s="10"/>
      <c r="L50" s="10">
        <v>200</v>
      </c>
      <c r="M50" s="10"/>
      <c r="N50" s="10">
        <v>200</v>
      </c>
      <c r="O50" s="17"/>
      <c r="P50" s="10">
        <v>200</v>
      </c>
      <c r="Q50" s="10"/>
      <c r="R50" s="10">
        <v>200</v>
      </c>
      <c r="S50" s="10"/>
      <c r="T50" s="10">
        <v>200</v>
      </c>
      <c r="U50" s="10"/>
      <c r="V50" s="10">
        <v>200</v>
      </c>
      <c r="W50" s="10"/>
      <c r="X50" s="10">
        <v>200</v>
      </c>
      <c r="Y50" s="10"/>
      <c r="Z50" s="10">
        <v>200</v>
      </c>
      <c r="AA50" s="17"/>
      <c r="AD50" s="7">
        <f>+SUMIFS($D50:$AB50,$D$8:$AB$8,AD$8,$D$9:$AB$9,"&lt;="&amp;AD$9)</f>
        <v>1200</v>
      </c>
      <c r="AE50" s="7">
        <f>+SUMIFS($D50:$AB50,$D$8:$AB$8,AE$8,$D$9:$AB$9,"&lt;="&amp;AE$9)</f>
        <v>1200</v>
      </c>
    </row>
    <row r="51" spans="2:31" s="7" customFormat="1">
      <c r="B51" s="7" t="s">
        <v>33</v>
      </c>
      <c r="D51" s="10">
        <v>150</v>
      </c>
      <c r="E51" s="9"/>
      <c r="F51" s="9">
        <v>150</v>
      </c>
      <c r="G51" s="9"/>
      <c r="H51" s="10">
        <v>150</v>
      </c>
      <c r="I51" s="9"/>
      <c r="J51" s="9">
        <v>150</v>
      </c>
      <c r="K51" s="9"/>
      <c r="L51" s="10">
        <v>150</v>
      </c>
      <c r="M51" s="9"/>
      <c r="N51" s="9">
        <v>150</v>
      </c>
      <c r="O51" s="18"/>
      <c r="P51" s="10">
        <v>150</v>
      </c>
      <c r="Q51" s="9"/>
      <c r="R51" s="9">
        <v>150</v>
      </c>
      <c r="S51" s="9"/>
      <c r="T51" s="10">
        <v>150</v>
      </c>
      <c r="U51" s="9"/>
      <c r="V51" s="9">
        <v>150</v>
      </c>
      <c r="W51" s="9"/>
      <c r="X51" s="10">
        <v>150</v>
      </c>
      <c r="Y51" s="9"/>
      <c r="Z51" s="9">
        <v>150</v>
      </c>
      <c r="AA51" s="18"/>
      <c r="AD51" s="7">
        <f>+SUMIFS($D51:$AB51,$D$8:$AB$8,AD$8,$D$9:$AB$9,"&lt;="&amp;AD$9)</f>
        <v>900</v>
      </c>
      <c r="AE51" s="7">
        <f>+SUMIFS($D51:$AB51,$D$8:$AB$8,AE$8,$D$9:$AB$9,"&lt;="&amp;AE$9)</f>
        <v>900</v>
      </c>
    </row>
    <row r="52" spans="2:31" s="7" customFormat="1">
      <c r="B52" s="7" t="s">
        <v>34</v>
      </c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18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18"/>
      <c r="AD52" s="7">
        <f>+SUMIFS($D52:$AB52,$D$8:$AB$8,AD$8,$D$9:$AB$9,"&lt;="&amp;AD$9)</f>
        <v>0</v>
      </c>
      <c r="AE52" s="7">
        <f>+SUMIFS($D52:$AB52,$D$8:$AB$8,AE$8,$D$9:$AB$9,"&lt;="&amp;AE$9)</f>
        <v>0</v>
      </c>
    </row>
    <row r="53" spans="2:31" s="7" customFormat="1">
      <c r="B53" s="7" t="s">
        <v>35</v>
      </c>
      <c r="D53" s="9"/>
      <c r="E53" s="9">
        <v>1200</v>
      </c>
      <c r="F53" s="9">
        <v>1200</v>
      </c>
      <c r="G53" s="9">
        <v>1200</v>
      </c>
      <c r="H53" s="9">
        <v>1200</v>
      </c>
      <c r="I53" s="9">
        <v>1200</v>
      </c>
      <c r="J53" s="9">
        <v>1200</v>
      </c>
      <c r="K53" s="9">
        <v>1200</v>
      </c>
      <c r="L53" s="9">
        <v>1200</v>
      </c>
      <c r="M53" s="9">
        <v>1200</v>
      </c>
      <c r="N53" s="9">
        <v>1200</v>
      </c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18"/>
      <c r="AD53" s="7">
        <f>+SUMIFS($D53:$AB53,$D$8:$AB$8,AD$8,$D$9:$AB$9,"&lt;="&amp;AD$9)</f>
        <v>12000</v>
      </c>
      <c r="AE53" s="7">
        <f>+SUMIFS($D53:$AB53,$D$8:$AB$8,AE$8,$D$9:$AB$9,"&lt;="&amp;AE$9)</f>
        <v>0</v>
      </c>
    </row>
    <row r="54" spans="2:31" s="7" customFormat="1">
      <c r="B54" s="6" t="s">
        <v>36</v>
      </c>
      <c r="D54" s="6">
        <f>+SUM(D55:D56)</f>
        <v>0</v>
      </c>
      <c r="E54" s="6">
        <f>+SUM(E55:E56)</f>
        <v>199.8</v>
      </c>
      <c r="F54" s="6">
        <f>+SUM(F55:F56)</f>
        <v>213.9</v>
      </c>
      <c r="G54" s="6">
        <f>+SUM(G55:G56)</f>
        <v>191.4</v>
      </c>
      <c r="H54" s="6">
        <f>+SUM(H55:H56)</f>
        <v>198.3</v>
      </c>
      <c r="I54" s="6">
        <f>+SUM(I55:I56)</f>
        <v>105</v>
      </c>
      <c r="J54" s="6">
        <f>+SUM(J55:J56)</f>
        <v>182.1</v>
      </c>
      <c r="K54" s="6">
        <f>+SUM(K55:K56)</f>
        <v>207.9</v>
      </c>
      <c r="L54" s="6">
        <f>+SUM(L55:L56)</f>
        <v>211.8</v>
      </c>
      <c r="M54" s="6">
        <f>+SUM(M55:M56)</f>
        <v>234.9</v>
      </c>
      <c r="N54" s="6">
        <f>+SUM(N55:N56)</f>
        <v>169.8</v>
      </c>
      <c r="O54" s="15">
        <f>+SUM(O55:O56)</f>
        <v>135.30000000000001</v>
      </c>
      <c r="P54" s="6">
        <f>+SUM(P55:P56)</f>
        <v>251.4</v>
      </c>
      <c r="Q54" s="6">
        <f>+SUM(Q55:Q56)</f>
        <v>150.6</v>
      </c>
      <c r="R54" s="6">
        <f>+SUM(R55:R56)</f>
        <v>106.8</v>
      </c>
      <c r="S54" s="6">
        <f>+SUM(S55:S56)</f>
        <v>235.2</v>
      </c>
      <c r="T54" s="6">
        <f>+SUM(T55:T56)</f>
        <v>240.6</v>
      </c>
      <c r="U54" s="6">
        <f>+SUM(U55:U56)</f>
        <v>130.5</v>
      </c>
      <c r="V54" s="6">
        <f>+SUM(V55:V56)</f>
        <v>153.30000000000001</v>
      </c>
      <c r="W54" s="6">
        <f>+SUM(W55:W56)</f>
        <v>221.4</v>
      </c>
      <c r="X54" s="6">
        <f>+SUM(X55:X56)</f>
        <v>207.9</v>
      </c>
      <c r="Y54" s="6">
        <f>+SUM(Y55:Y56)</f>
        <v>168.6</v>
      </c>
      <c r="Z54" s="6">
        <f>+SUM(Z55:Z56)</f>
        <v>142.5</v>
      </c>
      <c r="AA54" s="15">
        <f>+SUM(AA55:AA56)</f>
        <v>164.1</v>
      </c>
      <c r="AD54" s="6">
        <f>+SUMIFS($D54:$AB54,$D$8:$AB$8,AD$8,$D$9:$AB$9,"&lt;="&amp;AD$9)</f>
        <v>2050.2000000000003</v>
      </c>
      <c r="AE54" s="6">
        <f>+SUMIFS($D54:$AB54,$D$8:$AB$8,AE$8,$D$9:$AB$9,"&lt;="&amp;AE$9)</f>
        <v>2172.9</v>
      </c>
    </row>
    <row r="55" spans="2:31" s="7" customFormat="1">
      <c r="B55" s="7" t="s">
        <v>37</v>
      </c>
      <c r="D55" s="7">
        <f>+IF(D36/D30&gt;=200,5%*D36,0)</f>
        <v>0</v>
      </c>
      <c r="E55" s="7">
        <f>+IF(E36/E30&gt;=200,5%*E36,0)</f>
        <v>166.5</v>
      </c>
      <c r="F55" s="7">
        <f>+IF(F36/F30&gt;=200,5%*F36,0)</f>
        <v>178.25</v>
      </c>
      <c r="G55" s="7">
        <f>+IF(G36/G30&gt;=200,5%*G36,0)</f>
        <v>159.5</v>
      </c>
      <c r="H55" s="7">
        <f>+IF(H36/H30&gt;=200,5%*H36,0)</f>
        <v>165.25</v>
      </c>
      <c r="I55" s="7">
        <f>+IF(I36/I30&gt;=200,5%*I36,0)</f>
        <v>87.5</v>
      </c>
      <c r="J55" s="7">
        <f>+IF(J36/J30&gt;=200,5%*J36,0)</f>
        <v>151.75</v>
      </c>
      <c r="K55" s="7">
        <f>+IF(K36/K30&gt;=200,5%*K36,0)</f>
        <v>173.25</v>
      </c>
      <c r="L55" s="7">
        <f>+IF(L36/L30&gt;=200,5%*L36,0)</f>
        <v>176.5</v>
      </c>
      <c r="M55" s="7">
        <f>+IF(M36/M30&gt;=200,5%*M36,0)</f>
        <v>195.75</v>
      </c>
      <c r="N55" s="7">
        <f>+IF(N36/N30&gt;=200,5%*N36,0)</f>
        <v>141.5</v>
      </c>
      <c r="O55" s="16">
        <f>+IF(O36/O30&gt;=200,5%*O36,0)</f>
        <v>112.75</v>
      </c>
      <c r="P55" s="7">
        <f>+IF(P36/P30&gt;=200,5%*P36,0)</f>
        <v>209.5</v>
      </c>
      <c r="Q55" s="7">
        <f>+IF(Q36/Q30&gt;=200,5%*Q36,0)</f>
        <v>125.5</v>
      </c>
      <c r="R55" s="7">
        <f>+IF(R36/R30&gt;=200,5%*R36,0)</f>
        <v>89</v>
      </c>
      <c r="S55" s="7">
        <f>+IF(S36/S30&gt;=200,5%*S36,0)</f>
        <v>196</v>
      </c>
      <c r="T55" s="7">
        <f>+IF(T36/T30&gt;=200,5%*T36,0)</f>
        <v>200.5</v>
      </c>
      <c r="U55" s="7">
        <f>+IF(U36/U30&gt;=200,5%*U36,0)</f>
        <v>108.75</v>
      </c>
      <c r="V55" s="7">
        <f>+IF(V36/V30&gt;=200,5%*V36,0)</f>
        <v>127.75</v>
      </c>
      <c r="W55" s="7">
        <f>+IF(W36/W30&gt;=200,5%*W36,0)</f>
        <v>184.5</v>
      </c>
      <c r="X55" s="7">
        <f>+IF(X36/X30&gt;=200,5%*X36,0)</f>
        <v>173.25</v>
      </c>
      <c r="Y55" s="7">
        <f>+IF(Y36/Y30&gt;=200,5%*Y36,0)</f>
        <v>140.5</v>
      </c>
      <c r="Z55" s="7">
        <f>+IF(Z36/Z30&gt;=200,5%*Z36,0)</f>
        <v>118.75</v>
      </c>
      <c r="AA55" s="16">
        <f>+IF(AA36/AA30&gt;=200,5%*AA36,0)</f>
        <v>136.75</v>
      </c>
      <c r="AD55" s="7">
        <f>+SUMIFS($D55:$AB55,$D$8:$AB$8,AD$8,$D$9:$AB$9,"&lt;="&amp;AD$9)</f>
        <v>1708.5</v>
      </c>
      <c r="AE55" s="7">
        <f>+SUMIFS($D55:$AB55,$D$8:$AB$8,AE$8,$D$9:$AB$9,"&lt;="&amp;AE$9)</f>
        <v>1810.75</v>
      </c>
    </row>
    <row r="56" spans="2:31" s="7" customFormat="1">
      <c r="B56" s="7" t="s">
        <v>38</v>
      </c>
      <c r="D56" s="7">
        <f t="shared" ref="D56:AA56" si="77">1%*D36</f>
        <v>0</v>
      </c>
      <c r="E56" s="7">
        <f t="shared" si="77"/>
        <v>33.299999999999997</v>
      </c>
      <c r="F56" s="7">
        <f t="shared" si="77"/>
        <v>35.65</v>
      </c>
      <c r="G56" s="7">
        <f t="shared" si="77"/>
        <v>31.900000000000002</v>
      </c>
      <c r="H56" s="7">
        <f t="shared" si="77"/>
        <v>33.049999999999997</v>
      </c>
      <c r="I56" s="7">
        <f t="shared" si="77"/>
        <v>17.5</v>
      </c>
      <c r="J56" s="7">
        <f t="shared" si="77"/>
        <v>30.35</v>
      </c>
      <c r="K56" s="7">
        <f t="shared" si="77"/>
        <v>34.65</v>
      </c>
      <c r="L56" s="7">
        <f t="shared" si="77"/>
        <v>35.300000000000004</v>
      </c>
      <c r="M56" s="7">
        <f t="shared" si="77"/>
        <v>39.15</v>
      </c>
      <c r="N56" s="7">
        <f t="shared" si="77"/>
        <v>28.3</v>
      </c>
      <c r="O56" s="16">
        <f t="shared" si="77"/>
        <v>22.55</v>
      </c>
      <c r="P56" s="7">
        <f t="shared" si="77"/>
        <v>41.9</v>
      </c>
      <c r="Q56" s="7">
        <f t="shared" si="77"/>
        <v>25.1</v>
      </c>
      <c r="R56" s="7">
        <f t="shared" si="77"/>
        <v>17.8</v>
      </c>
      <c r="S56" s="7">
        <f t="shared" si="77"/>
        <v>39.200000000000003</v>
      </c>
      <c r="T56" s="7">
        <f t="shared" si="77"/>
        <v>40.1</v>
      </c>
      <c r="U56" s="7">
        <f t="shared" si="77"/>
        <v>21.75</v>
      </c>
      <c r="V56" s="7">
        <f t="shared" si="77"/>
        <v>25.55</v>
      </c>
      <c r="W56" s="7">
        <f t="shared" si="77"/>
        <v>36.9</v>
      </c>
      <c r="X56" s="7">
        <f t="shared" si="77"/>
        <v>34.65</v>
      </c>
      <c r="Y56" s="7">
        <f t="shared" si="77"/>
        <v>28.1</v>
      </c>
      <c r="Z56" s="7">
        <f t="shared" si="77"/>
        <v>23.75</v>
      </c>
      <c r="AA56" s="16">
        <f t="shared" si="77"/>
        <v>27.35</v>
      </c>
      <c r="AD56" s="7">
        <f>+SUMIFS($D56:$AB56,$D$8:$AB$8,AD$8,$D$9:$AB$9,"&lt;="&amp;AD$9)</f>
        <v>341.7</v>
      </c>
      <c r="AE56" s="7">
        <f>+SUMIFS($D56:$AB56,$D$8:$AB$8,AE$8,$D$9:$AB$9,"&lt;="&amp;AE$9)</f>
        <v>362.15000000000003</v>
      </c>
    </row>
    <row r="57" spans="2:31" s="7" customFormat="1">
      <c r="B57" s="6" t="s">
        <v>39</v>
      </c>
      <c r="D57" s="6">
        <f t="shared" ref="D57:I57" si="78">+SUM(D58:D59)</f>
        <v>1000</v>
      </c>
      <c r="E57" s="6">
        <f t="shared" si="78"/>
        <v>0</v>
      </c>
      <c r="F57" s="6">
        <f t="shared" si="78"/>
        <v>0</v>
      </c>
      <c r="G57" s="6">
        <f t="shared" si="78"/>
        <v>0</v>
      </c>
      <c r="H57" s="6">
        <f t="shared" si="78"/>
        <v>0</v>
      </c>
      <c r="I57" s="6">
        <f t="shared" si="78"/>
        <v>0</v>
      </c>
      <c r="J57" s="6">
        <f t="shared" ref="J57" si="79">+SUM(J58:J59)</f>
        <v>0</v>
      </c>
      <c r="K57" s="6">
        <f t="shared" ref="K57" si="80">+SUM(K58:K59)</f>
        <v>0</v>
      </c>
      <c r="L57" s="6">
        <f t="shared" ref="L57" si="81">+SUM(L58:L59)</f>
        <v>0</v>
      </c>
      <c r="M57" s="6">
        <f t="shared" ref="M57" si="82">+SUM(M58:M59)</f>
        <v>0</v>
      </c>
      <c r="N57" s="6">
        <f t="shared" ref="N57" si="83">+SUM(N58:N59)</f>
        <v>0</v>
      </c>
      <c r="O57" s="15">
        <f t="shared" ref="O57:AA57" si="84">+SUM(O58:O59)</f>
        <v>0</v>
      </c>
      <c r="P57" s="6">
        <f t="shared" si="84"/>
        <v>0</v>
      </c>
      <c r="Q57" s="6">
        <f t="shared" si="84"/>
        <v>0</v>
      </c>
      <c r="R57" s="6">
        <f t="shared" si="84"/>
        <v>0</v>
      </c>
      <c r="S57" s="6">
        <f t="shared" si="84"/>
        <v>0</v>
      </c>
      <c r="T57" s="6">
        <f t="shared" si="84"/>
        <v>0</v>
      </c>
      <c r="U57" s="6">
        <f t="shared" si="84"/>
        <v>0</v>
      </c>
      <c r="V57" s="6">
        <f t="shared" si="84"/>
        <v>0</v>
      </c>
      <c r="W57" s="6">
        <f t="shared" si="84"/>
        <v>0</v>
      </c>
      <c r="X57" s="6">
        <f t="shared" si="84"/>
        <v>0</v>
      </c>
      <c r="Y57" s="6">
        <f t="shared" si="84"/>
        <v>0</v>
      </c>
      <c r="Z57" s="6">
        <f t="shared" si="84"/>
        <v>0</v>
      </c>
      <c r="AA57" s="15">
        <f t="shared" si="84"/>
        <v>0</v>
      </c>
      <c r="AD57" s="6">
        <f>+SUMIFS($D57:$AB57,$D$8:$AB$8,AD$8,$D$9:$AB$9,"&lt;="&amp;AD$9)</f>
        <v>1000</v>
      </c>
      <c r="AE57" s="6">
        <f>+SUMIFS($D57:$AB57,$D$8:$AB$8,AE$8,$D$9:$AB$9,"&lt;="&amp;AE$9)</f>
        <v>0</v>
      </c>
    </row>
    <row r="58" spans="2:31" s="7" customFormat="1">
      <c r="B58" s="7" t="s">
        <v>40</v>
      </c>
      <c r="D58" s="10">
        <v>0</v>
      </c>
      <c r="O58" s="16"/>
      <c r="AA58" s="16"/>
      <c r="AD58" s="7">
        <f>+SUMIFS($D58:$AB58,$D$8:$AB$8,AD$8,$D$9:$AB$9,"&lt;="&amp;AD$9)</f>
        <v>0</v>
      </c>
      <c r="AE58" s="7">
        <f>+SUMIFS($D58:$AB58,$D$8:$AB$8,AE$8,$D$9:$AB$9,"&lt;="&amp;AE$9)</f>
        <v>0</v>
      </c>
    </row>
    <row r="59" spans="2:31" s="7" customFormat="1">
      <c r="B59" s="7" t="s">
        <v>41</v>
      </c>
      <c r="D59" s="10">
        <v>1000</v>
      </c>
      <c r="O59" s="16"/>
      <c r="AA59" s="16"/>
      <c r="AD59" s="7">
        <f>+SUMIFS($D59:$AB59,$D$8:$AB$8,AD$8,$D$9:$AB$9,"&lt;="&amp;AD$9)</f>
        <v>1000</v>
      </c>
      <c r="AE59" s="7">
        <f>+SUMIFS($D59:$AB59,$D$8:$AB$8,AE$8,$D$9:$AB$9,"&lt;="&amp;AE$9)</f>
        <v>0</v>
      </c>
    </row>
    <row r="60" spans="2:31" s="7" customFormat="1">
      <c r="O60" s="16"/>
      <c r="AA60" s="16"/>
    </row>
    <row r="61" spans="2:31" s="7" customFormat="1">
      <c r="B61" s="8" t="s">
        <v>42</v>
      </c>
      <c r="D61" s="8">
        <f>+D35-D45</f>
        <v>6100</v>
      </c>
      <c r="E61" s="8">
        <f>+E35-E45</f>
        <v>-428.80000000000018</v>
      </c>
      <c r="F61" s="8">
        <f>+F35-F45</f>
        <v>-298.90000000000009</v>
      </c>
      <c r="G61" s="8">
        <f>+G35-G45</f>
        <v>-495.40000000000009</v>
      </c>
      <c r="H61" s="8">
        <f>+H35-H45</f>
        <v>-404.30000000000018</v>
      </c>
      <c r="I61" s="8">
        <f>+I35-I45</f>
        <v>-1516</v>
      </c>
      <c r="J61" s="8">
        <f>+J35-J45</f>
        <v>-658.09999999999991</v>
      </c>
      <c r="K61" s="8">
        <f>+K35-K45</f>
        <v>-166.90000000000009</v>
      </c>
      <c r="L61" s="8">
        <f>+L35-L45</f>
        <v>-477.80000000000018</v>
      </c>
      <c r="M61" s="8">
        <f>+M35-M45</f>
        <v>542.09999999999991</v>
      </c>
      <c r="N61" s="8">
        <f>+N35-N45</f>
        <v>-833.80000000000018</v>
      </c>
      <c r="O61" s="20">
        <f>+O35-O45</f>
        <v>-129.30000000000018</v>
      </c>
      <c r="P61" s="8">
        <f>+P35-P45</f>
        <v>1454.6</v>
      </c>
      <c r="Q61" s="8">
        <f>+Q35-Q45</f>
        <v>103.40000000000009</v>
      </c>
      <c r="R61" s="8">
        <f>+R35-R45</f>
        <v>-1271.8000000000002</v>
      </c>
      <c r="S61" s="8">
        <f>+S35-S45</f>
        <v>1302.8000000000002</v>
      </c>
      <c r="T61" s="8">
        <f>+T35-T45</f>
        <v>1245.4000000000001</v>
      </c>
      <c r="U61" s="8">
        <f>+U35-U45</f>
        <v>5.5</v>
      </c>
      <c r="V61" s="8">
        <f>+V35-V45</f>
        <v>-12.300000000000182</v>
      </c>
      <c r="W61" s="8">
        <f>+W35-W45</f>
        <v>1283.5999999999999</v>
      </c>
      <c r="X61" s="8">
        <f>+X35-X45</f>
        <v>255.09999999999991</v>
      </c>
      <c r="Y61" s="8">
        <f>+Y35-Y45</f>
        <v>366.40000000000009</v>
      </c>
      <c r="Z61" s="8">
        <f>+Z35-Z45</f>
        <v>-624.5</v>
      </c>
      <c r="AA61" s="20">
        <f>+AA35-AA45</f>
        <v>470.90000000000009</v>
      </c>
      <c r="AD61" s="8">
        <f>+AD35-AD45</f>
        <v>1232.7999999999884</v>
      </c>
      <c r="AE61" s="8">
        <f>+AE35-AE45</f>
        <v>4579.0999999999985</v>
      </c>
    </row>
    <row r="62" spans="2:31" s="7" customFormat="1">
      <c r="B62" s="8" t="s">
        <v>43</v>
      </c>
      <c r="D62" s="8">
        <f>+D61</f>
        <v>6100</v>
      </c>
      <c r="E62" s="8">
        <f>+D62+E61</f>
        <v>5671.2</v>
      </c>
      <c r="F62" s="8">
        <f t="shared" ref="F62:AA62" si="85">+E62+F61</f>
        <v>5372.2999999999993</v>
      </c>
      <c r="G62" s="8">
        <f t="shared" si="85"/>
        <v>4876.8999999999996</v>
      </c>
      <c r="H62" s="8">
        <f t="shared" si="85"/>
        <v>4472.5999999999995</v>
      </c>
      <c r="I62" s="8">
        <f t="shared" si="85"/>
        <v>2956.5999999999995</v>
      </c>
      <c r="J62" s="8">
        <f t="shared" si="85"/>
        <v>2298.4999999999995</v>
      </c>
      <c r="K62" s="8">
        <f t="shared" si="85"/>
        <v>2131.5999999999995</v>
      </c>
      <c r="L62" s="8">
        <f t="shared" si="85"/>
        <v>1653.7999999999993</v>
      </c>
      <c r="M62" s="8">
        <f t="shared" si="85"/>
        <v>2195.8999999999992</v>
      </c>
      <c r="N62" s="8">
        <f t="shared" si="85"/>
        <v>1362.099999999999</v>
      </c>
      <c r="O62" s="8">
        <f t="shared" si="85"/>
        <v>1232.7999999999988</v>
      </c>
      <c r="P62" s="8">
        <f t="shared" si="85"/>
        <v>2687.3999999999987</v>
      </c>
      <c r="Q62" s="8">
        <f t="shared" si="85"/>
        <v>2790.7999999999988</v>
      </c>
      <c r="R62" s="8">
        <f t="shared" si="85"/>
        <v>1518.9999999999986</v>
      </c>
      <c r="S62" s="8">
        <f t="shared" si="85"/>
        <v>2821.7999999999988</v>
      </c>
      <c r="T62" s="8">
        <f t="shared" si="85"/>
        <v>4067.1999999999989</v>
      </c>
      <c r="U62" s="8">
        <f t="shared" si="85"/>
        <v>4072.6999999999989</v>
      </c>
      <c r="V62" s="8">
        <f t="shared" si="85"/>
        <v>4060.3999999999987</v>
      </c>
      <c r="W62" s="8">
        <f t="shared" si="85"/>
        <v>5343.9999999999982</v>
      </c>
      <c r="X62" s="8">
        <f t="shared" si="85"/>
        <v>5599.0999999999985</v>
      </c>
      <c r="Y62" s="8">
        <f t="shared" si="85"/>
        <v>5965.4999999999982</v>
      </c>
      <c r="Z62" s="8">
        <f t="shared" si="85"/>
        <v>5340.9999999999982</v>
      </c>
      <c r="AA62" s="8">
        <f t="shared" si="85"/>
        <v>5811.8999999999978</v>
      </c>
      <c r="AD62" s="8">
        <f>+O62</f>
        <v>1232.7999999999988</v>
      </c>
      <c r="AE62" s="8">
        <f>+AD62+AE61</f>
        <v>5811.8999999999978</v>
      </c>
    </row>
    <row r="63" spans="2:31"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</row>
    <row r="64" spans="2:31"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</row>
    <row r="65" spans="2:33"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</row>
    <row r="66" spans="2:33"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</row>
    <row r="67" spans="2:33"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</row>
    <row r="68" spans="2:33">
      <c r="B68" s="35" t="s">
        <v>44</v>
      </c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</row>
    <row r="69" spans="2:33">
      <c r="B69" s="35" t="s">
        <v>45</v>
      </c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</row>
    <row r="70" spans="2:33">
      <c r="B70" s="6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</row>
    <row r="71" spans="2:33">
      <c r="B71" s="5" t="s">
        <v>46</v>
      </c>
      <c r="D71" s="27">
        <f t="shared" ref="D71:AA71" si="86">+D33</f>
        <v>2025</v>
      </c>
      <c r="E71" s="27">
        <f t="shared" si="86"/>
        <v>2025</v>
      </c>
      <c r="F71" s="27">
        <f t="shared" si="86"/>
        <v>2025</v>
      </c>
      <c r="G71" s="27">
        <f t="shared" si="86"/>
        <v>2025</v>
      </c>
      <c r="H71" s="27">
        <f t="shared" si="86"/>
        <v>2025</v>
      </c>
      <c r="I71" s="27">
        <f t="shared" si="86"/>
        <v>2025</v>
      </c>
      <c r="J71" s="27">
        <f t="shared" si="86"/>
        <v>2025</v>
      </c>
      <c r="K71" s="27">
        <f t="shared" si="86"/>
        <v>2025</v>
      </c>
      <c r="L71" s="27">
        <f t="shared" si="86"/>
        <v>2025</v>
      </c>
      <c r="M71" s="27">
        <f t="shared" si="86"/>
        <v>2025</v>
      </c>
      <c r="N71" s="27">
        <f t="shared" si="86"/>
        <v>2025</v>
      </c>
      <c r="O71" s="26">
        <f t="shared" si="86"/>
        <v>2025</v>
      </c>
      <c r="P71" s="27">
        <f t="shared" si="86"/>
        <v>2026</v>
      </c>
      <c r="Q71" s="27">
        <f t="shared" si="86"/>
        <v>2026</v>
      </c>
      <c r="R71" s="27">
        <f t="shared" si="86"/>
        <v>2026</v>
      </c>
      <c r="S71" s="27">
        <f t="shared" si="86"/>
        <v>2026</v>
      </c>
      <c r="T71" s="27">
        <f t="shared" si="86"/>
        <v>2026</v>
      </c>
      <c r="U71" s="27">
        <f t="shared" si="86"/>
        <v>2026</v>
      </c>
      <c r="V71" s="27">
        <f t="shared" si="86"/>
        <v>2026</v>
      </c>
      <c r="W71" s="27">
        <f t="shared" si="86"/>
        <v>2026</v>
      </c>
      <c r="X71" s="27">
        <f t="shared" si="86"/>
        <v>2026</v>
      </c>
      <c r="Y71" s="27">
        <f t="shared" si="86"/>
        <v>2026</v>
      </c>
      <c r="Z71" s="27">
        <f t="shared" si="86"/>
        <v>2026</v>
      </c>
      <c r="AA71" s="26">
        <f t="shared" si="86"/>
        <v>2026</v>
      </c>
      <c r="AD71" s="5">
        <v>2025</v>
      </c>
      <c r="AE71" s="5">
        <v>2026</v>
      </c>
    </row>
    <row r="72" spans="2:33">
      <c r="D72" s="27">
        <f t="shared" ref="D72:AA72" si="87">+D34</f>
        <v>1</v>
      </c>
      <c r="E72" s="27">
        <f t="shared" si="87"/>
        <v>2</v>
      </c>
      <c r="F72" s="27">
        <f t="shared" si="87"/>
        <v>3</v>
      </c>
      <c r="G72" s="27">
        <f t="shared" si="87"/>
        <v>4</v>
      </c>
      <c r="H72" s="27">
        <f t="shared" si="87"/>
        <v>5</v>
      </c>
      <c r="I72" s="27">
        <f t="shared" si="87"/>
        <v>6</v>
      </c>
      <c r="J72" s="27">
        <f t="shared" si="87"/>
        <v>7</v>
      </c>
      <c r="K72" s="27">
        <f t="shared" si="87"/>
        <v>8</v>
      </c>
      <c r="L72" s="27">
        <f t="shared" si="87"/>
        <v>9</v>
      </c>
      <c r="M72" s="27">
        <f t="shared" si="87"/>
        <v>10</v>
      </c>
      <c r="N72" s="27">
        <f t="shared" si="87"/>
        <v>11</v>
      </c>
      <c r="O72" s="26">
        <f t="shared" si="87"/>
        <v>12</v>
      </c>
      <c r="P72" s="27">
        <f t="shared" si="87"/>
        <v>1</v>
      </c>
      <c r="Q72" s="27">
        <f t="shared" si="87"/>
        <v>2</v>
      </c>
      <c r="R72" s="27">
        <f t="shared" si="87"/>
        <v>3</v>
      </c>
      <c r="S72" s="27">
        <f t="shared" si="87"/>
        <v>4</v>
      </c>
      <c r="T72" s="27">
        <f t="shared" si="87"/>
        <v>5</v>
      </c>
      <c r="U72" s="27">
        <f t="shared" si="87"/>
        <v>6</v>
      </c>
      <c r="V72" s="27">
        <f t="shared" si="87"/>
        <v>7</v>
      </c>
      <c r="W72" s="27">
        <f t="shared" si="87"/>
        <v>8</v>
      </c>
      <c r="X72" s="27">
        <f t="shared" si="87"/>
        <v>9</v>
      </c>
      <c r="Y72" s="27">
        <f t="shared" si="87"/>
        <v>10</v>
      </c>
      <c r="Z72" s="27">
        <f t="shared" si="87"/>
        <v>11</v>
      </c>
      <c r="AA72" s="26">
        <f t="shared" si="87"/>
        <v>12</v>
      </c>
      <c r="AD72" s="5">
        <v>12</v>
      </c>
      <c r="AE72" s="5">
        <v>12</v>
      </c>
    </row>
    <row r="73" spans="2:33">
      <c r="B73" s="8" t="s">
        <v>23</v>
      </c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D73" s="23"/>
      <c r="AE73" s="23"/>
    </row>
    <row r="74" spans="2:33">
      <c r="B74" t="s">
        <v>47</v>
      </c>
      <c r="D74" s="7">
        <f>+D35</f>
        <v>10000</v>
      </c>
      <c r="E74" s="7">
        <f t="shared" ref="D74:AA74" si="88">+E35</f>
        <v>3330</v>
      </c>
      <c r="F74" s="7">
        <f t="shared" si="88"/>
        <v>3565</v>
      </c>
      <c r="G74" s="7">
        <f t="shared" si="88"/>
        <v>3190</v>
      </c>
      <c r="H74" s="7">
        <f t="shared" si="88"/>
        <v>3305</v>
      </c>
      <c r="I74" s="7">
        <f t="shared" si="88"/>
        <v>1750</v>
      </c>
      <c r="J74" s="7">
        <f t="shared" si="88"/>
        <v>3035</v>
      </c>
      <c r="K74" s="7">
        <f t="shared" si="88"/>
        <v>3465</v>
      </c>
      <c r="L74" s="7">
        <f t="shared" si="88"/>
        <v>3530</v>
      </c>
      <c r="M74" s="7">
        <f t="shared" si="88"/>
        <v>3915</v>
      </c>
      <c r="N74" s="7">
        <f t="shared" si="88"/>
        <v>2830</v>
      </c>
      <c r="O74" s="7">
        <f t="shared" si="88"/>
        <v>2255</v>
      </c>
      <c r="P74" s="7">
        <f t="shared" si="88"/>
        <v>4190</v>
      </c>
      <c r="Q74" s="7">
        <f t="shared" si="88"/>
        <v>2510</v>
      </c>
      <c r="R74" s="7">
        <f t="shared" si="88"/>
        <v>1780</v>
      </c>
      <c r="S74" s="7">
        <f t="shared" si="88"/>
        <v>3920</v>
      </c>
      <c r="T74" s="7">
        <f t="shared" si="88"/>
        <v>4010</v>
      </c>
      <c r="U74" s="7">
        <f t="shared" si="88"/>
        <v>2175</v>
      </c>
      <c r="V74" s="7">
        <f t="shared" si="88"/>
        <v>2555</v>
      </c>
      <c r="W74" s="7">
        <f t="shared" si="88"/>
        <v>3690</v>
      </c>
      <c r="X74" s="7">
        <f t="shared" si="88"/>
        <v>3465</v>
      </c>
      <c r="Y74" s="7">
        <f t="shared" si="88"/>
        <v>2810</v>
      </c>
      <c r="Z74" s="7">
        <f t="shared" si="88"/>
        <v>2375</v>
      </c>
      <c r="AA74" s="7">
        <f t="shared" si="88"/>
        <v>2735</v>
      </c>
      <c r="AD74" s="28">
        <f t="shared" ref="AD74:AE76" si="89">+SUMIFS($D74:$AB74,$D$8:$AB$8,AD$8,$D$9:$AB$9,"&lt;="&amp;AD$9)</f>
        <v>44170</v>
      </c>
      <c r="AE74" s="28">
        <f t="shared" si="89"/>
        <v>36215</v>
      </c>
    </row>
    <row r="75" spans="2:33">
      <c r="B75" t="s">
        <v>48</v>
      </c>
      <c r="C75" s="24">
        <v>1.3</v>
      </c>
      <c r="D75" s="7">
        <f>+'Escenario +1'!D31</f>
        <v>10000</v>
      </c>
      <c r="E75" s="7">
        <f>+'Escenario +1'!E31</f>
        <v>4329</v>
      </c>
      <c r="F75" s="7">
        <f>+'Escenario +1'!F31</f>
        <v>4634.5</v>
      </c>
      <c r="G75" s="7">
        <f>+'Escenario +1'!G31</f>
        <v>4147</v>
      </c>
      <c r="H75" s="7">
        <f>+'Escenario +1'!H31</f>
        <v>4296.5</v>
      </c>
      <c r="I75" s="7">
        <f>+'Escenario +1'!I31</f>
        <v>2275</v>
      </c>
      <c r="J75" s="7">
        <f>+'Escenario +1'!J31</f>
        <v>3945.5</v>
      </c>
      <c r="K75" s="7">
        <f>+'Escenario +1'!K31</f>
        <v>4504.5</v>
      </c>
      <c r="L75" s="7">
        <f>+'Escenario +1'!L31</f>
        <v>4589</v>
      </c>
      <c r="M75" s="7">
        <f>+'Escenario +1'!M31</f>
        <v>5089.5</v>
      </c>
      <c r="N75" s="7">
        <f>+'Escenario +1'!N31</f>
        <v>3679</v>
      </c>
      <c r="O75" s="7">
        <f>+'Escenario +1'!O31</f>
        <v>2931.5</v>
      </c>
      <c r="P75" s="7">
        <f>+'Escenario +1'!P31</f>
        <v>5447</v>
      </c>
      <c r="Q75" s="7">
        <f>+'Escenario +1'!Q31</f>
        <v>3263</v>
      </c>
      <c r="R75" s="7">
        <f>+'Escenario +1'!R31</f>
        <v>2314</v>
      </c>
      <c r="S75" s="7">
        <f>+'Escenario +1'!S31</f>
        <v>5096</v>
      </c>
      <c r="T75" s="7">
        <f>+'Escenario +1'!T31</f>
        <v>5213</v>
      </c>
      <c r="U75" s="7">
        <f>+'Escenario +1'!U31</f>
        <v>2827.5</v>
      </c>
      <c r="V75" s="7">
        <f>+'Escenario +1'!V31</f>
        <v>3321.5</v>
      </c>
      <c r="W75" s="7">
        <f>+'Escenario +1'!W31</f>
        <v>4797</v>
      </c>
      <c r="X75" s="7">
        <f>+'Escenario +1'!X31</f>
        <v>4504.5</v>
      </c>
      <c r="Y75" s="7">
        <f>+'Escenario +1'!Y31</f>
        <v>3653</v>
      </c>
      <c r="Z75" s="7">
        <f>+'Escenario +1'!Z31</f>
        <v>3087.5</v>
      </c>
      <c r="AA75" s="7">
        <f>+'Escenario +1'!AA31</f>
        <v>3555.5</v>
      </c>
      <c r="AD75" s="28">
        <f t="shared" si="89"/>
        <v>54421</v>
      </c>
      <c r="AE75" s="28">
        <f t="shared" si="89"/>
        <v>47079.5</v>
      </c>
    </row>
    <row r="76" spans="2:33">
      <c r="B76" t="s">
        <v>49</v>
      </c>
      <c r="C76" s="24">
        <v>0.8</v>
      </c>
      <c r="D76" s="7">
        <f>+'Escenario -1'!D31</f>
        <v>10000</v>
      </c>
      <c r="E76" s="7">
        <f>+'Escenario -1'!E31</f>
        <v>2664</v>
      </c>
      <c r="F76" s="7">
        <f>+'Escenario -1'!F31</f>
        <v>2852</v>
      </c>
      <c r="G76" s="7">
        <f>+'Escenario -1'!G31</f>
        <v>2552</v>
      </c>
      <c r="H76" s="7">
        <f>+'Escenario -1'!H31</f>
        <v>2644</v>
      </c>
      <c r="I76" s="7">
        <f>+'Escenario -1'!I31</f>
        <v>1400</v>
      </c>
      <c r="J76" s="7">
        <f>+'Escenario -1'!J31</f>
        <v>2428</v>
      </c>
      <c r="K76" s="7">
        <f>+'Escenario -1'!K31</f>
        <v>2772</v>
      </c>
      <c r="L76" s="7">
        <f>+'Escenario -1'!L31</f>
        <v>2824</v>
      </c>
      <c r="M76" s="7">
        <f>+'Escenario -1'!M31</f>
        <v>3132</v>
      </c>
      <c r="N76" s="7">
        <f>+'Escenario -1'!N31</f>
        <v>2264</v>
      </c>
      <c r="O76" s="7">
        <f>+'Escenario -1'!O31</f>
        <v>1804</v>
      </c>
      <c r="P76" s="7">
        <f>+'Escenario -1'!P31</f>
        <v>3352</v>
      </c>
      <c r="Q76" s="7">
        <f>+'Escenario -1'!Q31</f>
        <v>2008</v>
      </c>
      <c r="R76" s="7">
        <f>+'Escenario -1'!R31</f>
        <v>1424</v>
      </c>
      <c r="S76" s="7">
        <f>+'Escenario -1'!S31</f>
        <v>3136</v>
      </c>
      <c r="T76" s="7">
        <f>+'Escenario -1'!T31</f>
        <v>3208</v>
      </c>
      <c r="U76" s="7">
        <f>+'Escenario -1'!U31</f>
        <v>1740</v>
      </c>
      <c r="V76" s="7">
        <f>+'Escenario -1'!V31</f>
        <v>2044</v>
      </c>
      <c r="W76" s="7">
        <f>+'Escenario -1'!W31</f>
        <v>2952</v>
      </c>
      <c r="X76" s="7">
        <f>+'Escenario -1'!X31</f>
        <v>2772</v>
      </c>
      <c r="Y76" s="7">
        <f>+'Escenario -1'!Y31</f>
        <v>2248</v>
      </c>
      <c r="Z76" s="7">
        <f>+'Escenario -1'!Z31</f>
        <v>1900</v>
      </c>
      <c r="AA76" s="7">
        <f>+'Escenario -1'!AA31</f>
        <v>2188</v>
      </c>
      <c r="AD76" s="28">
        <f t="shared" si="89"/>
        <v>37336</v>
      </c>
      <c r="AE76" s="28">
        <f t="shared" si="89"/>
        <v>28972</v>
      </c>
    </row>
    <row r="78" spans="2:33">
      <c r="B78" s="8" t="s">
        <v>50</v>
      </c>
      <c r="D78" s="23"/>
      <c r="E78" s="23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  <c r="AD78" s="23"/>
      <c r="AE78" s="23"/>
    </row>
    <row r="79" spans="2:33">
      <c r="B79" t="s">
        <v>47</v>
      </c>
      <c r="D79" s="7">
        <f>+D62</f>
        <v>6100</v>
      </c>
      <c r="E79" s="7">
        <f>+E62</f>
        <v>5671.2</v>
      </c>
      <c r="F79" s="7">
        <f>+F62</f>
        <v>5372.2999999999993</v>
      </c>
      <c r="G79" s="7">
        <f>+G62</f>
        <v>4876.8999999999996</v>
      </c>
      <c r="H79" s="7">
        <f>+H62</f>
        <v>4472.5999999999995</v>
      </c>
      <c r="I79" s="7">
        <f>+I62</f>
        <v>2956.5999999999995</v>
      </c>
      <c r="J79" s="7">
        <f>+J62</f>
        <v>2298.4999999999995</v>
      </c>
      <c r="K79" s="7">
        <f>+K62</f>
        <v>2131.5999999999995</v>
      </c>
      <c r="L79" s="7">
        <f>+L62</f>
        <v>1653.7999999999993</v>
      </c>
      <c r="M79" s="7">
        <f>+M62</f>
        <v>2195.8999999999992</v>
      </c>
      <c r="N79" s="7">
        <f>+N62</f>
        <v>1362.099999999999</v>
      </c>
      <c r="O79" s="7">
        <f>+O62</f>
        <v>1232.7999999999988</v>
      </c>
      <c r="P79" s="7">
        <f>+P62</f>
        <v>2687.3999999999987</v>
      </c>
      <c r="Q79" s="7">
        <f>+Q62</f>
        <v>2790.7999999999988</v>
      </c>
      <c r="R79" s="7">
        <f>+R62</f>
        <v>1518.9999999999986</v>
      </c>
      <c r="S79" s="7">
        <f>+S62</f>
        <v>2821.7999999999988</v>
      </c>
      <c r="T79" s="7">
        <f>+T62</f>
        <v>4067.1999999999989</v>
      </c>
      <c r="U79" s="7">
        <f>+U62</f>
        <v>4072.6999999999989</v>
      </c>
      <c r="V79" s="7">
        <f>+V62</f>
        <v>4060.3999999999987</v>
      </c>
      <c r="W79" s="7">
        <f>+W62</f>
        <v>5343.9999999999982</v>
      </c>
      <c r="X79" s="7">
        <f>+X62</f>
        <v>5599.0999999999985</v>
      </c>
      <c r="Y79" s="7">
        <f>+Y62</f>
        <v>5965.4999999999982</v>
      </c>
      <c r="Z79" s="7">
        <f>+Z62</f>
        <v>5340.9999999999982</v>
      </c>
      <c r="AA79" s="7">
        <f>+AA62</f>
        <v>5811.8999999999978</v>
      </c>
      <c r="AD79" s="28">
        <f t="shared" ref="AD79:AE81" si="90">+SUMIFS($D79:$AB79,$D$8:$AB$8,AD$8,$D$9:$AB$9,"="&amp;AD$9)</f>
        <v>1232.7999999999988</v>
      </c>
      <c r="AE79" s="28">
        <f t="shared" si="90"/>
        <v>5811.8999999999978</v>
      </c>
    </row>
    <row r="80" spans="2:33">
      <c r="B80" t="s">
        <v>48</v>
      </c>
      <c r="C80" s="25">
        <f>+C75</f>
        <v>1.3</v>
      </c>
      <c r="D80" s="7">
        <f>+'Escenario +1'!D58</f>
        <v>5815</v>
      </c>
      <c r="E80" s="7">
        <f>+'Escenario +1'!E58</f>
        <v>6097.56</v>
      </c>
      <c r="F80" s="7">
        <f>+'Escenario +1'!F58</f>
        <v>6653.99</v>
      </c>
      <c r="G80" s="7">
        <f>+'Escenario +1'!G58</f>
        <v>6849.9699999999993</v>
      </c>
      <c r="H80" s="7">
        <f>+'Escenario +1'!H58</f>
        <v>7269.3799999999992</v>
      </c>
      <c r="I80" s="7">
        <f>+'Escenario +1'!I58</f>
        <v>6138.579999999999</v>
      </c>
      <c r="J80" s="7">
        <f>+'Escenario +1'!J58</f>
        <v>6228.0499999999993</v>
      </c>
      <c r="K80" s="7">
        <f>+'Escenario +1'!K58</f>
        <v>6851.08</v>
      </c>
      <c r="L80" s="7">
        <f>+'Escenario +1'!L58</f>
        <v>7174.94</v>
      </c>
      <c r="M80" s="7">
        <f>+'Escenario +1'!M58</f>
        <v>8719.67</v>
      </c>
      <c r="N80" s="7">
        <f>+'Escenario +1'!N58</f>
        <v>8580.73</v>
      </c>
      <c r="O80" s="7">
        <f>+'Escenario +1'!O58</f>
        <v>8892.64</v>
      </c>
      <c r="P80" s="7">
        <f>+'Escenario +1'!P58</f>
        <v>11368.619999999999</v>
      </c>
      <c r="Q80" s="7">
        <f>+'Escenario +1'!Q58</f>
        <v>11983.039999999999</v>
      </c>
      <c r="R80" s="7">
        <f>+'Escenario +1'!R58</f>
        <v>10914.699999999999</v>
      </c>
      <c r="S80" s="7">
        <f>+'Escenario +1'!S58</f>
        <v>13088.34</v>
      </c>
      <c r="T80" s="7">
        <f>+'Escenario +1'!T58</f>
        <v>15292.36</v>
      </c>
      <c r="U80" s="7">
        <f>+'Escenario +1'!U58</f>
        <v>15779.51</v>
      </c>
      <c r="V80" s="7">
        <f>+'Escenario +1'!V58</f>
        <v>16348.52</v>
      </c>
      <c r="W80" s="7">
        <f>+'Escenario +1'!W58</f>
        <v>18497.2</v>
      </c>
      <c r="X80" s="7">
        <f>+'Escenario +1'!X58</f>
        <v>19413.830000000002</v>
      </c>
      <c r="Y80" s="7">
        <f>+'Escenario +1'!Y58</f>
        <v>20370.150000000001</v>
      </c>
      <c r="Z80" s="7">
        <f>+'Escenario +1'!Z58</f>
        <v>20143.300000000003</v>
      </c>
      <c r="AA80" s="7">
        <f>+'Escenario +1'!AA58</f>
        <v>21235.47</v>
      </c>
      <c r="AD80" s="28">
        <f t="shared" si="90"/>
        <v>8892.64</v>
      </c>
      <c r="AE80" s="28">
        <f t="shared" si="90"/>
        <v>21235.47</v>
      </c>
    </row>
    <row r="81" spans="2:31">
      <c r="B81" t="s">
        <v>49</v>
      </c>
      <c r="C81" s="25">
        <f>+C76</f>
        <v>0.8</v>
      </c>
      <c r="D81" s="7">
        <f>+'Escenario -1'!D58</f>
        <v>6290</v>
      </c>
      <c r="E81" s="7">
        <f>+'Escenario -1'!E58</f>
        <v>5386.96</v>
      </c>
      <c r="F81" s="7">
        <f>+'Escenario -1'!F58</f>
        <v>4517.84</v>
      </c>
      <c r="G81" s="7">
        <f>+'Escenario -1'!G58</f>
        <v>3561.5200000000004</v>
      </c>
      <c r="H81" s="7">
        <f>+'Escenario -1'!H58</f>
        <v>2608.0800000000004</v>
      </c>
      <c r="I81" s="7">
        <f>+'Escenario -1'!I58</f>
        <v>835.2800000000002</v>
      </c>
      <c r="J81" s="7">
        <f>+'Escenario -1'!J58</f>
        <v>-321.19999999999982</v>
      </c>
      <c r="K81" s="7">
        <f>+'Escenario -1'!K58</f>
        <v>-1014.7199999999998</v>
      </c>
      <c r="L81" s="7">
        <f>+'Escenario -1'!L58</f>
        <v>-2026.96</v>
      </c>
      <c r="M81" s="7">
        <f>+'Escenario -1'!M58</f>
        <v>-2153.2800000000002</v>
      </c>
      <c r="N81" s="7">
        <f>+'Escenario -1'!N58</f>
        <v>-3450.32</v>
      </c>
      <c r="O81" s="7">
        <f>+'Escenario -1'!O58</f>
        <v>-3873.7599999999998</v>
      </c>
      <c r="P81" s="7">
        <f>+'Escenario -1'!P58</f>
        <v>-3100.0799999999995</v>
      </c>
      <c r="Q81" s="7">
        <f>+'Escenario -1'!Q58</f>
        <v>-3337.3599999999997</v>
      </c>
      <c r="R81" s="7">
        <f>+'Escenario -1'!R58</f>
        <v>-4744.7999999999993</v>
      </c>
      <c r="S81" s="7">
        <f>+'Escenario -1'!S58</f>
        <v>-4022.559999999999</v>
      </c>
      <c r="T81" s="7">
        <f>+'Escenario -1'!T58</f>
        <v>-3416.2399999999989</v>
      </c>
      <c r="U81" s="7">
        <f>+'Escenario -1'!U58</f>
        <v>-3731.8399999999988</v>
      </c>
      <c r="V81" s="7">
        <f>+'Escenario -1'!V58</f>
        <v>-4131.6799999999985</v>
      </c>
      <c r="W81" s="7">
        <f>+'Escenario -1'!W58</f>
        <v>-3424.7999999999984</v>
      </c>
      <c r="X81" s="7">
        <f>+'Escenario -1'!X58</f>
        <v>-3610.7199999999984</v>
      </c>
      <c r="Y81" s="7">
        <f>+'Escenario -1'!Y58</f>
        <v>-3637.5999999999985</v>
      </c>
      <c r="Z81" s="7">
        <f>+'Escenario -1'!Z58</f>
        <v>-4527.1999999999989</v>
      </c>
      <c r="AA81" s="7">
        <f>+'Escenario -1'!AA58</f>
        <v>-4470.4799999999996</v>
      </c>
      <c r="AD81" s="7">
        <f t="shared" si="90"/>
        <v>-3873.7599999999998</v>
      </c>
      <c r="AE81" s="7">
        <f t="shared" si="90"/>
        <v>-4470.4799999999996</v>
      </c>
    </row>
    <row r="83" spans="2:31">
      <c r="B83" s="8" t="s">
        <v>51</v>
      </c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D83" s="23"/>
      <c r="AE83" s="23"/>
    </row>
    <row r="84" spans="2:31">
      <c r="B84" t="s">
        <v>47</v>
      </c>
      <c r="D84" s="29">
        <f>+D31</f>
        <v>950</v>
      </c>
      <c r="E84" s="29">
        <f t="shared" ref="E84:AA84" si="91">+E31</f>
        <v>1130</v>
      </c>
      <c r="F84" s="29">
        <f t="shared" si="91"/>
        <v>1046</v>
      </c>
      <c r="G84" s="29">
        <f t="shared" si="91"/>
        <v>1206</v>
      </c>
      <c r="H84" s="29">
        <f t="shared" si="91"/>
        <v>954</v>
      </c>
      <c r="I84" s="29">
        <f t="shared" si="91"/>
        <v>992</v>
      </c>
      <c r="J84" s="29">
        <f t="shared" si="91"/>
        <v>841</v>
      </c>
      <c r="K84" s="29">
        <f t="shared" si="91"/>
        <v>840</v>
      </c>
      <c r="L84" s="29">
        <f t="shared" si="91"/>
        <v>857</v>
      </c>
      <c r="M84" s="29">
        <f t="shared" si="91"/>
        <v>546</v>
      </c>
      <c r="N84" s="29">
        <f t="shared" si="91"/>
        <v>374</v>
      </c>
      <c r="O84" s="29">
        <f t="shared" si="91"/>
        <v>680</v>
      </c>
      <c r="P84" s="29">
        <f t="shared" si="91"/>
        <v>309</v>
      </c>
      <c r="Q84" s="29">
        <f t="shared" si="91"/>
        <v>484</v>
      </c>
      <c r="R84" s="29">
        <f t="shared" si="91"/>
        <v>1127</v>
      </c>
      <c r="S84" s="29">
        <f t="shared" si="91"/>
        <v>1097</v>
      </c>
      <c r="T84" s="29">
        <f t="shared" si="91"/>
        <v>850</v>
      </c>
      <c r="U84" s="29">
        <f t="shared" si="91"/>
        <v>803</v>
      </c>
      <c r="V84" s="29">
        <f t="shared" si="91"/>
        <v>760</v>
      </c>
      <c r="W84" s="29">
        <f t="shared" si="91"/>
        <v>586</v>
      </c>
      <c r="X84" s="29">
        <f t="shared" si="91"/>
        <v>903</v>
      </c>
      <c r="Y84" s="29">
        <f t="shared" si="91"/>
        <v>946</v>
      </c>
      <c r="Z84" s="29">
        <f t="shared" si="91"/>
        <v>1399</v>
      </c>
      <c r="AA84" s="29">
        <f t="shared" si="91"/>
        <v>1296</v>
      </c>
      <c r="AD84" s="7">
        <f t="shared" ref="AD84:AE86" si="92">+SUMIFS($D84:$AB84,$D$8:$AB$8,AD$8,$D$9:$AB$9,"="&amp;AD$9)</f>
        <v>680</v>
      </c>
      <c r="AE84" s="7">
        <f t="shared" si="92"/>
        <v>1296</v>
      </c>
    </row>
    <row r="85" spans="2:31">
      <c r="B85" t="s">
        <v>48</v>
      </c>
      <c r="C85" s="25">
        <f>+C80</f>
        <v>1.3</v>
      </c>
      <c r="D85" s="29">
        <f>+'Escenario +1'!D42</f>
        <v>1235</v>
      </c>
      <c r="E85" s="29">
        <f>+'Escenario +1'!E42</f>
        <v>986.7</v>
      </c>
      <c r="F85" s="29">
        <f>+'Escenario +1'!F42</f>
        <v>650</v>
      </c>
      <c r="G85" s="29">
        <f>+'Escenario +1'!G42</f>
        <v>902.2</v>
      </c>
      <c r="H85" s="29">
        <f>+'Escenario +1'!H42</f>
        <v>469.3</v>
      </c>
      <c r="I85" s="29">
        <f>+'Escenario +1'!I42</f>
        <v>469.3</v>
      </c>
      <c r="J85" s="29">
        <f>+'Escenario +1'!J42</f>
        <v>469.3</v>
      </c>
      <c r="K85" s="29">
        <f>+'Escenario +1'!K42</f>
        <v>811.2</v>
      </c>
      <c r="L85" s="29">
        <f>+'Escenario +1'!L42</f>
        <v>839.80000000000007</v>
      </c>
      <c r="M85" s="29">
        <f>+'Escenario +1'!M42</f>
        <v>439.40000000000003</v>
      </c>
      <c r="N85" s="29">
        <f>+'Escenario +1'!N42</f>
        <v>447.2</v>
      </c>
      <c r="O85" s="29">
        <f>+'Escenario +1'!O42</f>
        <v>843.7</v>
      </c>
      <c r="P85" s="29">
        <f>+'Escenario +1'!P42</f>
        <v>694.2</v>
      </c>
      <c r="Q85" s="29">
        <f>+'Escenario +1'!Q42</f>
        <v>852.80000000000007</v>
      </c>
      <c r="R85" s="29">
        <f>+'Escenario +1'!R42</f>
        <v>1293.5</v>
      </c>
      <c r="S85" s="29">
        <f>+'Escenario +1'!S42</f>
        <v>1016.6</v>
      </c>
      <c r="T85" s="29">
        <f>+'Escenario +1'!T42</f>
        <v>746.2</v>
      </c>
      <c r="U85" s="29">
        <f>+'Escenario +1'!U42</f>
        <v>570.70000000000005</v>
      </c>
      <c r="V85" s="29">
        <f>+'Escenario +1'!V42</f>
        <v>603.20000000000005</v>
      </c>
      <c r="W85" s="29">
        <f>+'Escenario +1'!W42</f>
        <v>760.5</v>
      </c>
      <c r="X85" s="29">
        <f>+'Escenario +1'!X42</f>
        <v>1367.6000000000001</v>
      </c>
      <c r="Y85" s="29">
        <f>+'Escenario +1'!Y42</f>
        <v>877.5</v>
      </c>
      <c r="Z85" s="29">
        <f>+'Escenario +1'!Z42</f>
        <v>1179.1000000000001</v>
      </c>
      <c r="AA85" s="29">
        <f>+'Escenario +1'!AA42</f>
        <v>650</v>
      </c>
      <c r="AD85" s="7">
        <f t="shared" si="92"/>
        <v>843.7</v>
      </c>
      <c r="AE85" s="7">
        <f t="shared" si="92"/>
        <v>650</v>
      </c>
    </row>
    <row r="86" spans="2:31">
      <c r="B86" t="s">
        <v>49</v>
      </c>
      <c r="C86" s="25">
        <f>+C81</f>
        <v>0.8</v>
      </c>
      <c r="D86" s="29">
        <f>+'Escenario -1'!D27</f>
        <v>760</v>
      </c>
      <c r="E86" s="29">
        <f>+'Escenario -1'!E27</f>
        <v>788.2</v>
      </c>
      <c r="F86" s="29">
        <f>+'Escenario -1'!F27</f>
        <v>604.20000000000005</v>
      </c>
      <c r="G86" s="29">
        <f>+'Escenario -1'!G27</f>
        <v>625.40000000000009</v>
      </c>
      <c r="H86" s="29">
        <f>+'Escenario -1'!H27</f>
        <v>301.20000000000005</v>
      </c>
      <c r="I86" s="29">
        <f>+'Escenario -1'!I27</f>
        <v>267</v>
      </c>
      <c r="J86" s="29">
        <f>+'Escenario -1'!J27</f>
        <v>43.799999999999955</v>
      </c>
      <c r="K86" s="29">
        <f>+'Escenario -1'!K27</f>
        <v>-82</v>
      </c>
      <c r="L86" s="29">
        <f>+'Escenario -1'!L27</f>
        <v>-194.19999999999993</v>
      </c>
      <c r="M86" s="29">
        <f>+'Escenario -1'!M27</f>
        <v>-572.79999999999995</v>
      </c>
      <c r="N86" s="29">
        <f>+'Escenario -1'!N27</f>
        <v>-813.59999999999991</v>
      </c>
      <c r="O86" s="29">
        <f>+'Escenario -1'!O27</f>
        <v>-637.39999999999986</v>
      </c>
      <c r="P86" s="29">
        <f>+'Escenario -1'!P27</f>
        <v>-1115.1999999999998</v>
      </c>
      <c r="Q86" s="29">
        <f>+'Escenario -1'!Q27</f>
        <v>-1071.3999999999996</v>
      </c>
      <c r="R86" s="29">
        <f>+'Escenario -1'!R27</f>
        <v>-627.39999999999964</v>
      </c>
      <c r="S86" s="29">
        <f>+'Escenario -1'!S27</f>
        <v>-813.79999999999961</v>
      </c>
      <c r="T86" s="29">
        <f>+'Escenario -1'!T27</f>
        <v>-1175.5999999999995</v>
      </c>
      <c r="U86" s="29">
        <f>+'Escenario -1'!U27</f>
        <v>-1310.3999999999994</v>
      </c>
      <c r="V86" s="29">
        <f>+'Escenario -1'!V27</f>
        <v>-1446.1999999999994</v>
      </c>
      <c r="W86" s="29">
        <f>+'Escenario -1'!W27</f>
        <v>-1737.1999999999994</v>
      </c>
      <c r="X86" s="29">
        <f>+'Escenario -1'!X27</f>
        <v>-1630.5999999999995</v>
      </c>
      <c r="Y86" s="29">
        <f>+'Escenario -1'!Y27</f>
        <v>-1722.5999999999995</v>
      </c>
      <c r="Z86" s="29">
        <f>+'Escenario -1'!Z27</f>
        <v>-1450.9999999999995</v>
      </c>
      <c r="AA86" s="29">
        <f>+'Escenario -1'!AA27</f>
        <v>-1653.9999999999995</v>
      </c>
      <c r="AD86" s="7">
        <f t="shared" si="92"/>
        <v>-637.39999999999986</v>
      </c>
      <c r="AE86" s="7">
        <f t="shared" si="92"/>
        <v>-1653.9999999999995</v>
      </c>
    </row>
  </sheetData>
  <conditionalFormatting sqref="D79:AA81 D84:AA86 A61:XFD62">
    <cfRule type="cellIs" dxfId="9" priority="8" operator="lessThan">
      <formula>0</formula>
    </cfRule>
  </conditionalFormatting>
  <conditionalFormatting sqref="D31:AA31">
    <cfRule type="cellIs" dxfId="8" priority="3" operator="lessThan">
      <formula>0</formula>
    </cfRule>
  </conditionalFormatting>
  <conditionalFormatting sqref="AD81:AE81">
    <cfRule type="cellIs" dxfId="7" priority="2" operator="lessThan">
      <formula>0</formula>
    </cfRule>
  </conditionalFormatting>
  <conditionalFormatting sqref="AD84:AE86">
    <cfRule type="cellIs" dxfId="6" priority="1" operator="lessThan">
      <formula>0</formula>
    </cfRule>
  </conditionalFormatting>
  <pageMargins left="0.7" right="0.7" top="0.75" bottom="0.75" header="0.3" footer="0.3"/>
  <ignoredErrors>
    <ignoredError sqref="AD30:AE30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C03387-AAD8-41A4-9084-82C8EE5D4FEA}">
  <dimension ref="B2:AF70"/>
  <sheetViews>
    <sheetView showGridLines="0" topLeftCell="A55" zoomScale="40" zoomScaleNormal="40" workbookViewId="0">
      <selection activeCell="AD59" sqref="AD59"/>
    </sheetView>
  </sheetViews>
  <sheetFormatPr defaultColWidth="11.42578125" defaultRowHeight="14.45"/>
  <cols>
    <col min="1" max="1" width="2.140625" customWidth="1"/>
    <col min="2" max="2" width="29.140625" customWidth="1"/>
    <col min="3" max="3" width="5.7109375" bestFit="1" customWidth="1"/>
    <col min="4" max="14" width="11.140625" style="3" customWidth="1"/>
    <col min="15" max="15" width="11.140625" style="3" bestFit="1" customWidth="1"/>
    <col min="16" max="27" width="11.140625" style="3" customWidth="1"/>
    <col min="28" max="28" width="2.42578125" customWidth="1"/>
    <col min="30" max="31" width="12.85546875" style="3" bestFit="1" customWidth="1"/>
  </cols>
  <sheetData>
    <row r="2" spans="2:31">
      <c r="B2" s="34">
        <f>+'Nueva tienda'!C75</f>
        <v>1.3</v>
      </c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16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16"/>
      <c r="AD2" s="7"/>
      <c r="AE2" s="7"/>
    </row>
    <row r="3" spans="2:31">
      <c r="C3" s="7"/>
      <c r="D3" s="6" t="s">
        <v>10</v>
      </c>
      <c r="E3" s="7"/>
      <c r="F3" s="7"/>
      <c r="G3" s="7"/>
      <c r="H3" s="7"/>
      <c r="I3" s="7"/>
      <c r="J3" s="7"/>
      <c r="K3" s="7"/>
      <c r="L3" s="7"/>
      <c r="M3" s="7"/>
      <c r="N3" s="7"/>
      <c r="O3" s="16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16"/>
      <c r="AD3" s="6" t="s">
        <v>11</v>
      </c>
      <c r="AE3" s="7"/>
    </row>
    <row r="4" spans="2:31">
      <c r="B4" s="5" t="s">
        <v>12</v>
      </c>
      <c r="D4" s="5">
        <v>2025</v>
      </c>
      <c r="E4" s="5">
        <v>2025</v>
      </c>
      <c r="F4" s="5">
        <v>2025</v>
      </c>
      <c r="G4" s="5">
        <v>2025</v>
      </c>
      <c r="H4" s="5">
        <v>2025</v>
      </c>
      <c r="I4" s="5">
        <v>2025</v>
      </c>
      <c r="J4" s="5">
        <v>2025</v>
      </c>
      <c r="K4" s="5">
        <v>2025</v>
      </c>
      <c r="L4" s="5">
        <v>2025</v>
      </c>
      <c r="M4" s="5">
        <v>2025</v>
      </c>
      <c r="N4" s="5">
        <v>2025</v>
      </c>
      <c r="O4" s="14">
        <v>2025</v>
      </c>
      <c r="P4" s="5">
        <v>2026</v>
      </c>
      <c r="Q4" s="5">
        <v>2026</v>
      </c>
      <c r="R4" s="5">
        <v>2026</v>
      </c>
      <c r="S4" s="5">
        <v>2026</v>
      </c>
      <c r="T4" s="5">
        <v>2026</v>
      </c>
      <c r="U4" s="5">
        <v>2026</v>
      </c>
      <c r="V4" s="5">
        <v>2026</v>
      </c>
      <c r="W4" s="5">
        <v>2026</v>
      </c>
      <c r="X4" s="5">
        <v>2026</v>
      </c>
      <c r="Y4" s="5">
        <v>2026</v>
      </c>
      <c r="Z4" s="5">
        <v>2026</v>
      </c>
      <c r="AA4" s="14">
        <v>2026</v>
      </c>
      <c r="AD4" s="5">
        <v>2025</v>
      </c>
      <c r="AE4" s="5">
        <f>+AD4+1</f>
        <v>2026</v>
      </c>
    </row>
    <row r="5" spans="2:31">
      <c r="D5" s="5">
        <v>1</v>
      </c>
      <c r="E5" s="5">
        <v>2</v>
      </c>
      <c r="F5" s="5">
        <v>3</v>
      </c>
      <c r="G5" s="5">
        <v>4</v>
      </c>
      <c r="H5" s="5">
        <v>5</v>
      </c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14">
        <v>12</v>
      </c>
      <c r="P5" s="5">
        <v>1</v>
      </c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5">
        <v>8</v>
      </c>
      <c r="X5" s="5">
        <v>9</v>
      </c>
      <c r="Y5" s="5">
        <v>10</v>
      </c>
      <c r="Z5" s="5">
        <v>11</v>
      </c>
      <c r="AA5" s="14">
        <v>12</v>
      </c>
      <c r="AD5" s="5">
        <v>12</v>
      </c>
      <c r="AE5" s="5">
        <v>12</v>
      </c>
    </row>
    <row r="6" spans="2:31" s="1" customFormat="1" collapsed="1">
      <c r="B6" s="1" t="s">
        <v>13</v>
      </c>
      <c r="C6" s="6"/>
      <c r="D6" s="6">
        <f>+SUM(D7:D9)</f>
        <v>0</v>
      </c>
      <c r="E6" s="6">
        <f t="shared" ref="E6:AA6" si="0">+SUM(E7:E9)</f>
        <v>89</v>
      </c>
      <c r="F6" s="6">
        <f t="shared" si="0"/>
        <v>100</v>
      </c>
      <c r="G6" s="6">
        <f t="shared" si="0"/>
        <v>89</v>
      </c>
      <c r="H6" s="6">
        <f t="shared" si="0"/>
        <v>88</v>
      </c>
      <c r="I6" s="6">
        <f t="shared" si="0"/>
        <v>47</v>
      </c>
      <c r="J6" s="6">
        <f t="shared" si="0"/>
        <v>84</v>
      </c>
      <c r="K6" s="6">
        <f t="shared" si="0"/>
        <v>92</v>
      </c>
      <c r="L6" s="6">
        <f t="shared" si="0"/>
        <v>96</v>
      </c>
      <c r="M6" s="6">
        <f t="shared" si="0"/>
        <v>109</v>
      </c>
      <c r="N6" s="6">
        <f t="shared" si="0"/>
        <v>76</v>
      </c>
      <c r="O6" s="15">
        <f t="shared" si="0"/>
        <v>64</v>
      </c>
      <c r="P6" s="6">
        <f t="shared" si="0"/>
        <v>113</v>
      </c>
      <c r="Q6" s="6">
        <f t="shared" si="0"/>
        <v>70</v>
      </c>
      <c r="R6" s="6">
        <f t="shared" si="0"/>
        <v>49</v>
      </c>
      <c r="S6" s="6">
        <f t="shared" si="0"/>
        <v>107</v>
      </c>
      <c r="T6" s="6">
        <f t="shared" si="0"/>
        <v>110</v>
      </c>
      <c r="U6" s="6">
        <f t="shared" si="0"/>
        <v>58</v>
      </c>
      <c r="V6" s="6">
        <f t="shared" si="0"/>
        <v>72</v>
      </c>
      <c r="W6" s="6">
        <f t="shared" si="0"/>
        <v>101</v>
      </c>
      <c r="X6" s="6">
        <f t="shared" si="0"/>
        <v>94</v>
      </c>
      <c r="Y6" s="6">
        <f t="shared" si="0"/>
        <v>75</v>
      </c>
      <c r="Z6" s="6">
        <f t="shared" si="0"/>
        <v>66</v>
      </c>
      <c r="AA6" s="15">
        <f t="shared" si="0"/>
        <v>74</v>
      </c>
      <c r="AD6" s="6">
        <f>+SUMIFS($D6:$AB6,$D$4:$AB$4,AD$4,$D$5:$AB$5,"&lt;="&amp;AD$5)</f>
        <v>934</v>
      </c>
      <c r="AE6" s="6">
        <f>+SUMIFS($D6:$AB6,$D$4:$AB$4,AE$4,$D$5:$AB$5,"&lt;="&amp;AE$5)</f>
        <v>989</v>
      </c>
    </row>
    <row r="7" spans="2:31" s="11" customFormat="1">
      <c r="B7" s="7" t="s">
        <v>14</v>
      </c>
      <c r="C7" s="10"/>
      <c r="D7" s="32">
        <v>0</v>
      </c>
      <c r="E7" s="32">
        <v>41</v>
      </c>
      <c r="F7" s="32">
        <v>42</v>
      </c>
      <c r="G7" s="32">
        <v>30</v>
      </c>
      <c r="H7" s="32">
        <v>5</v>
      </c>
      <c r="I7" s="32">
        <v>1</v>
      </c>
      <c r="J7" s="32">
        <v>30</v>
      </c>
      <c r="K7" s="32">
        <v>25</v>
      </c>
      <c r="L7" s="32">
        <v>15</v>
      </c>
      <c r="M7" s="32">
        <v>45</v>
      </c>
      <c r="N7" s="32">
        <v>8</v>
      </c>
      <c r="O7" s="33">
        <v>47</v>
      </c>
      <c r="P7" s="32">
        <v>27</v>
      </c>
      <c r="Q7" s="32">
        <v>45</v>
      </c>
      <c r="R7" s="32">
        <v>30</v>
      </c>
      <c r="S7" s="32">
        <v>42</v>
      </c>
      <c r="T7" s="32">
        <v>45</v>
      </c>
      <c r="U7" s="32">
        <v>7</v>
      </c>
      <c r="V7" s="32">
        <v>18</v>
      </c>
      <c r="W7" s="32">
        <v>41</v>
      </c>
      <c r="X7" s="32">
        <v>28</v>
      </c>
      <c r="Y7" s="32">
        <v>4</v>
      </c>
      <c r="Z7" s="32">
        <v>47</v>
      </c>
      <c r="AA7" s="33">
        <v>2</v>
      </c>
      <c r="AD7" s="10">
        <f>+SUMIFS($D7:$AB7,$D$4:$AB$4,AD$4,$D$5:$AB$5,"&lt;="&amp;AD$5)</f>
        <v>289</v>
      </c>
      <c r="AE7" s="10">
        <f>+SUMIFS($D7:$AB7,$D$4:$AB$4,AE$4,$D$5:$AB$5,"&lt;="&amp;AE$5)</f>
        <v>336</v>
      </c>
    </row>
    <row r="8" spans="2:31">
      <c r="B8" s="7" t="s">
        <v>15</v>
      </c>
      <c r="C8" s="7"/>
      <c r="D8" s="32">
        <v>0</v>
      </c>
      <c r="E8" s="32">
        <v>5</v>
      </c>
      <c r="F8" s="32">
        <v>45</v>
      </c>
      <c r="G8" s="32">
        <v>44</v>
      </c>
      <c r="H8" s="32">
        <v>38</v>
      </c>
      <c r="I8" s="32">
        <v>25</v>
      </c>
      <c r="J8" s="32">
        <v>35</v>
      </c>
      <c r="K8" s="32">
        <v>18</v>
      </c>
      <c r="L8" s="32">
        <v>47</v>
      </c>
      <c r="M8" s="32">
        <v>44</v>
      </c>
      <c r="N8" s="32">
        <v>34</v>
      </c>
      <c r="O8" s="33">
        <v>14</v>
      </c>
      <c r="P8" s="32">
        <v>39</v>
      </c>
      <c r="Q8" s="32">
        <v>13</v>
      </c>
      <c r="R8" s="32">
        <v>6</v>
      </c>
      <c r="S8" s="32">
        <v>30</v>
      </c>
      <c r="T8" s="32">
        <v>33</v>
      </c>
      <c r="U8" s="32">
        <v>22</v>
      </c>
      <c r="V8" s="32">
        <v>47</v>
      </c>
      <c r="W8" s="32">
        <v>29</v>
      </c>
      <c r="X8" s="32">
        <v>31</v>
      </c>
      <c r="Y8" s="32">
        <v>34</v>
      </c>
      <c r="Z8" s="32">
        <v>6</v>
      </c>
      <c r="AA8" s="33">
        <v>43</v>
      </c>
      <c r="AD8" s="7">
        <f>+SUMIFS($D8:$AB8,$D$4:$AB$4,AD$4,$D$5:$AB$5,"&lt;="&amp;AD$5)</f>
        <v>349</v>
      </c>
      <c r="AE8" s="7">
        <f>+SUMIFS($D8:$AB8,$D$4:$AB$4,AE$4,$D$5:$AB$5,"&lt;="&amp;AE$5)</f>
        <v>333</v>
      </c>
    </row>
    <row r="9" spans="2:31">
      <c r="B9" s="7" t="s">
        <v>16</v>
      </c>
      <c r="C9" s="7"/>
      <c r="D9" s="32">
        <v>0</v>
      </c>
      <c r="E9" s="32">
        <v>43</v>
      </c>
      <c r="F9" s="32">
        <v>13</v>
      </c>
      <c r="G9" s="32">
        <v>15</v>
      </c>
      <c r="H9" s="32">
        <v>45</v>
      </c>
      <c r="I9" s="32">
        <v>21</v>
      </c>
      <c r="J9" s="32">
        <v>19</v>
      </c>
      <c r="K9" s="32">
        <v>49</v>
      </c>
      <c r="L9" s="32">
        <v>34</v>
      </c>
      <c r="M9" s="32">
        <v>20</v>
      </c>
      <c r="N9" s="32">
        <v>34</v>
      </c>
      <c r="O9" s="33">
        <v>3</v>
      </c>
      <c r="P9" s="32">
        <v>47</v>
      </c>
      <c r="Q9" s="32">
        <v>12</v>
      </c>
      <c r="R9" s="32">
        <v>13</v>
      </c>
      <c r="S9" s="32">
        <v>35</v>
      </c>
      <c r="T9" s="32">
        <v>32</v>
      </c>
      <c r="U9" s="32">
        <v>29</v>
      </c>
      <c r="V9" s="32">
        <v>7</v>
      </c>
      <c r="W9" s="32">
        <v>31</v>
      </c>
      <c r="X9" s="32">
        <v>35</v>
      </c>
      <c r="Y9" s="32">
        <v>37</v>
      </c>
      <c r="Z9" s="32">
        <v>13</v>
      </c>
      <c r="AA9" s="33">
        <v>29</v>
      </c>
      <c r="AD9" s="7">
        <f>+SUMIFS($D9:$AB9,$D$4:$AB$4,AD$4,$D$5:$AB$5,"&lt;="&amp;AD$5)</f>
        <v>296</v>
      </c>
      <c r="AE9" s="7">
        <f>+SUMIFS($D9:$AB9,$D$4:$AB$4,AE$4,$D$5:$AB$5,"&lt;="&amp;AE$5)</f>
        <v>320</v>
      </c>
    </row>
    <row r="10" spans="2:31"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16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1"/>
      <c r="AD10" s="7">
        <f>+SUMIFS($D10:$AB10,$D$4:$AB$4,AD$4,$D$5:$AB$5,"&lt;="&amp;AD$5)</f>
        <v>0</v>
      </c>
      <c r="AE10" s="7">
        <f>+SUMIFS($D10:$AB10,$D$4:$AB$4,AE$4,$D$5:$AB$5,"&lt;="&amp;AE$5)</f>
        <v>0</v>
      </c>
    </row>
    <row r="11" spans="2:31" s="1" customFormat="1" collapsed="1">
      <c r="B11" s="1" t="s">
        <v>17</v>
      </c>
      <c r="C11" s="6"/>
      <c r="D11" s="6">
        <f>+AVERAGE(D12:D14)</f>
        <v>36.666666666666664</v>
      </c>
      <c r="E11" s="6">
        <f t="shared" ref="E11:AA11" si="1">+AVERAGE(E12:E14)</f>
        <v>36.666666666666664</v>
      </c>
      <c r="F11" s="6">
        <f t="shared" si="1"/>
        <v>36.666666666666664</v>
      </c>
      <c r="G11" s="6">
        <f t="shared" si="1"/>
        <v>36.666666666666664</v>
      </c>
      <c r="H11" s="6">
        <f t="shared" si="1"/>
        <v>36.666666666666664</v>
      </c>
      <c r="I11" s="6">
        <f t="shared" si="1"/>
        <v>36.666666666666664</v>
      </c>
      <c r="J11" s="6">
        <f t="shared" si="1"/>
        <v>36.666666666666664</v>
      </c>
      <c r="K11" s="6">
        <f t="shared" si="1"/>
        <v>36.666666666666664</v>
      </c>
      <c r="L11" s="6">
        <f t="shared" si="1"/>
        <v>36.666666666666664</v>
      </c>
      <c r="M11" s="6">
        <f t="shared" si="1"/>
        <v>36.666666666666664</v>
      </c>
      <c r="N11" s="6">
        <f t="shared" si="1"/>
        <v>36.666666666666664</v>
      </c>
      <c r="O11" s="15">
        <f t="shared" si="1"/>
        <v>36.666666666666664</v>
      </c>
      <c r="P11" s="6">
        <f t="shared" si="1"/>
        <v>36.666666666666664</v>
      </c>
      <c r="Q11" s="6">
        <f t="shared" si="1"/>
        <v>36.666666666666664</v>
      </c>
      <c r="R11" s="6">
        <f t="shared" si="1"/>
        <v>36.666666666666664</v>
      </c>
      <c r="S11" s="6">
        <f t="shared" si="1"/>
        <v>36.666666666666664</v>
      </c>
      <c r="T11" s="6">
        <f t="shared" si="1"/>
        <v>36.666666666666664</v>
      </c>
      <c r="U11" s="6">
        <f t="shared" si="1"/>
        <v>36.666666666666664</v>
      </c>
      <c r="V11" s="6">
        <f t="shared" si="1"/>
        <v>36.666666666666664</v>
      </c>
      <c r="W11" s="6">
        <f t="shared" si="1"/>
        <v>36.666666666666664</v>
      </c>
      <c r="X11" s="6">
        <f t="shared" si="1"/>
        <v>36.666666666666664</v>
      </c>
      <c r="Y11" s="6">
        <f t="shared" si="1"/>
        <v>36.666666666666664</v>
      </c>
      <c r="Z11" s="6">
        <f t="shared" si="1"/>
        <v>36.666666666666664</v>
      </c>
      <c r="AA11" s="15">
        <f t="shared" si="1"/>
        <v>36.666666666666664</v>
      </c>
      <c r="AD11" s="6">
        <f>+SUMIFS($D11:$AB11,$D$4:$AB$4,AD$4,$D$5:$AB$5,"&lt;="&amp;AD$5)</f>
        <v>440.00000000000006</v>
      </c>
      <c r="AE11" s="6">
        <f>+SUMIFS($D11:$AB11,$D$4:$AB$4,AE$4,$D$5:$AB$5,"&lt;="&amp;AE$5)</f>
        <v>440.00000000000006</v>
      </c>
    </row>
    <row r="12" spans="2:31" s="11" customFormat="1">
      <c r="B12" s="7" t="s">
        <v>14</v>
      </c>
      <c r="C12" s="10"/>
      <c r="D12" s="32">
        <v>35</v>
      </c>
      <c r="E12" s="32">
        <v>35</v>
      </c>
      <c r="F12" s="32">
        <v>35</v>
      </c>
      <c r="G12" s="32">
        <v>35</v>
      </c>
      <c r="H12" s="32">
        <v>35</v>
      </c>
      <c r="I12" s="32">
        <v>35</v>
      </c>
      <c r="J12" s="32">
        <v>35</v>
      </c>
      <c r="K12" s="32">
        <v>35</v>
      </c>
      <c r="L12" s="32">
        <v>35</v>
      </c>
      <c r="M12" s="32">
        <v>35</v>
      </c>
      <c r="N12" s="32">
        <v>35</v>
      </c>
      <c r="O12" s="33">
        <v>35</v>
      </c>
      <c r="P12" s="32">
        <v>35</v>
      </c>
      <c r="Q12" s="32">
        <v>35</v>
      </c>
      <c r="R12" s="32">
        <v>35</v>
      </c>
      <c r="S12" s="32">
        <v>35</v>
      </c>
      <c r="T12" s="32">
        <v>35</v>
      </c>
      <c r="U12" s="32">
        <v>35</v>
      </c>
      <c r="V12" s="32">
        <v>35</v>
      </c>
      <c r="W12" s="32">
        <v>35</v>
      </c>
      <c r="X12" s="32">
        <v>35</v>
      </c>
      <c r="Y12" s="32">
        <v>35</v>
      </c>
      <c r="Z12" s="32">
        <v>35</v>
      </c>
      <c r="AA12" s="33">
        <v>35</v>
      </c>
      <c r="AD12" s="10">
        <f>+SUMIFS($D12:$AB12,$D$4:$AB$4,AD$4,$D$5:$AB$5,"&lt;="&amp;AD$5)</f>
        <v>420</v>
      </c>
      <c r="AE12" s="10">
        <f>+SUMIFS($D12:$AB12,$D$4:$AB$4,AE$4,$D$5:$AB$5,"&lt;="&amp;AE$5)</f>
        <v>420</v>
      </c>
    </row>
    <row r="13" spans="2:31">
      <c r="B13" s="7" t="s">
        <v>15</v>
      </c>
      <c r="C13" s="7"/>
      <c r="D13" s="32">
        <v>35</v>
      </c>
      <c r="E13" s="32">
        <v>35</v>
      </c>
      <c r="F13" s="32">
        <v>35</v>
      </c>
      <c r="G13" s="32">
        <v>35</v>
      </c>
      <c r="H13" s="32">
        <v>35</v>
      </c>
      <c r="I13" s="32">
        <v>35</v>
      </c>
      <c r="J13" s="32">
        <v>35</v>
      </c>
      <c r="K13" s="32">
        <v>35</v>
      </c>
      <c r="L13" s="32">
        <v>35</v>
      </c>
      <c r="M13" s="32">
        <v>35</v>
      </c>
      <c r="N13" s="32">
        <v>35</v>
      </c>
      <c r="O13" s="33">
        <v>35</v>
      </c>
      <c r="P13" s="32">
        <v>35</v>
      </c>
      <c r="Q13" s="32">
        <v>35</v>
      </c>
      <c r="R13" s="32">
        <v>35</v>
      </c>
      <c r="S13" s="32">
        <v>35</v>
      </c>
      <c r="T13" s="32">
        <v>35</v>
      </c>
      <c r="U13" s="32">
        <v>35</v>
      </c>
      <c r="V13" s="32">
        <v>35</v>
      </c>
      <c r="W13" s="32">
        <v>35</v>
      </c>
      <c r="X13" s="32">
        <v>35</v>
      </c>
      <c r="Y13" s="32">
        <v>35</v>
      </c>
      <c r="Z13" s="32">
        <v>35</v>
      </c>
      <c r="AA13" s="33">
        <v>35</v>
      </c>
      <c r="AD13" s="7">
        <f>+SUMIFS($D13:$AB13,$D$4:$AB$4,AD$4,$D$5:$AB$5,"&lt;="&amp;AD$5)</f>
        <v>420</v>
      </c>
      <c r="AE13" s="7">
        <f>+SUMIFS($D13:$AB13,$D$4:$AB$4,AE$4,$D$5:$AB$5,"&lt;="&amp;AE$5)</f>
        <v>420</v>
      </c>
    </row>
    <row r="14" spans="2:31">
      <c r="B14" s="7" t="s">
        <v>16</v>
      </c>
      <c r="C14" s="7"/>
      <c r="D14" s="32">
        <v>40</v>
      </c>
      <c r="E14" s="32">
        <v>40</v>
      </c>
      <c r="F14" s="32">
        <v>40</v>
      </c>
      <c r="G14" s="32">
        <v>40</v>
      </c>
      <c r="H14" s="32">
        <v>40</v>
      </c>
      <c r="I14" s="32">
        <v>40</v>
      </c>
      <c r="J14" s="32">
        <v>40</v>
      </c>
      <c r="K14" s="32">
        <v>40</v>
      </c>
      <c r="L14" s="32">
        <v>40</v>
      </c>
      <c r="M14" s="32">
        <v>40</v>
      </c>
      <c r="N14" s="32">
        <v>40</v>
      </c>
      <c r="O14" s="33">
        <v>40</v>
      </c>
      <c r="P14" s="32">
        <v>40</v>
      </c>
      <c r="Q14" s="32">
        <v>40</v>
      </c>
      <c r="R14" s="32">
        <v>40</v>
      </c>
      <c r="S14" s="32">
        <v>40</v>
      </c>
      <c r="T14" s="32">
        <v>40</v>
      </c>
      <c r="U14" s="32">
        <v>40</v>
      </c>
      <c r="V14" s="32">
        <v>40</v>
      </c>
      <c r="W14" s="32">
        <v>40</v>
      </c>
      <c r="X14" s="32">
        <v>40</v>
      </c>
      <c r="Y14" s="32">
        <v>40</v>
      </c>
      <c r="Z14" s="32">
        <v>40</v>
      </c>
      <c r="AA14" s="33">
        <v>40</v>
      </c>
      <c r="AD14" s="7">
        <f>+SUMIFS($D14:$AB14,$D$4:$AB$4,AD$4,$D$5:$AB$5,"&lt;="&amp;AD$5)</f>
        <v>480</v>
      </c>
      <c r="AE14" s="7">
        <f>+SUMIFS($D14:$AB14,$D$4:$AB$4,AE$4,$D$5:$AB$5,"&lt;="&amp;AE$5)</f>
        <v>480</v>
      </c>
    </row>
    <row r="15" spans="2:31"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16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1"/>
      <c r="AD15" s="7">
        <f>+SUMIFS($D15:$AB15,$D$4:$AB$4,AD$4,$D$5:$AB$5,"&lt;="&amp;AD$5)</f>
        <v>0</v>
      </c>
      <c r="AE15" s="7">
        <f>+SUMIFS($D15:$AB15,$D$4:$AB$4,AE$4,$D$5:$AB$5,"&lt;="&amp;AE$5)</f>
        <v>0</v>
      </c>
    </row>
    <row r="16" spans="2:31" s="1" customFormat="1" collapsed="1">
      <c r="B16" s="1" t="s">
        <v>18</v>
      </c>
      <c r="C16" s="6"/>
      <c r="D16" s="6">
        <f>+SUM(D17:D19)</f>
        <v>150</v>
      </c>
      <c r="E16" s="6">
        <f t="shared" ref="E16:AA16" si="2">+SUM(E17:E19)</f>
        <v>114</v>
      </c>
      <c r="F16" s="6">
        <f t="shared" si="2"/>
        <v>84</v>
      </c>
      <c r="G16" s="6">
        <f t="shared" si="2"/>
        <v>112</v>
      </c>
      <c r="H16" s="6">
        <f t="shared" si="2"/>
        <v>57</v>
      </c>
      <c r="I16" s="6">
        <f t="shared" si="2"/>
        <v>57</v>
      </c>
      <c r="J16" s="6">
        <f t="shared" si="2"/>
        <v>57</v>
      </c>
      <c r="K16" s="6">
        <f t="shared" si="2"/>
        <v>95</v>
      </c>
      <c r="L16" s="6">
        <f t="shared" si="2"/>
        <v>106</v>
      </c>
      <c r="M16" s="6">
        <f t="shared" si="2"/>
        <v>53</v>
      </c>
      <c r="N16" s="6">
        <f t="shared" si="2"/>
        <v>51</v>
      </c>
      <c r="O16" s="15">
        <f t="shared" si="2"/>
        <v>96</v>
      </c>
      <c r="P16" s="6">
        <f t="shared" si="2"/>
        <v>74</v>
      </c>
      <c r="Q16" s="6">
        <f t="shared" si="2"/>
        <v>91</v>
      </c>
      <c r="R16" s="6">
        <f t="shared" si="2"/>
        <v>128</v>
      </c>
      <c r="S16" s="6">
        <f t="shared" si="2"/>
        <v>97</v>
      </c>
      <c r="T16" s="6">
        <f t="shared" si="2"/>
        <v>72</v>
      </c>
      <c r="U16" s="6">
        <f t="shared" si="2"/>
        <v>58</v>
      </c>
      <c r="V16" s="6">
        <f t="shared" si="2"/>
        <v>66</v>
      </c>
      <c r="W16" s="6">
        <f t="shared" si="2"/>
        <v>84</v>
      </c>
      <c r="X16" s="6">
        <f t="shared" si="2"/>
        <v>137</v>
      </c>
      <c r="Y16" s="6">
        <f t="shared" si="2"/>
        <v>86</v>
      </c>
      <c r="Z16" s="6">
        <f t="shared" si="2"/>
        <v>118</v>
      </c>
      <c r="AA16" s="15">
        <f t="shared" si="2"/>
        <v>61</v>
      </c>
      <c r="AD16" s="6">
        <f>+SUMIFS($D16:$AB16,$D$4:$AB$4,AD$4,$D$5:$AB$5,"&lt;="&amp;AD$5)</f>
        <v>1032</v>
      </c>
      <c r="AE16" s="6">
        <f>+SUMIFS($D16:$AB16,$D$4:$AB$4,AE$4,$D$5:$AB$5,"&lt;="&amp;AE$5)</f>
        <v>1072</v>
      </c>
    </row>
    <row r="17" spans="2:31" s="11" customFormat="1">
      <c r="B17" s="7" t="s">
        <v>14</v>
      </c>
      <c r="C17" s="10"/>
      <c r="D17" s="32">
        <v>50</v>
      </c>
      <c r="E17" s="32">
        <v>19</v>
      </c>
      <c r="F17" s="32">
        <v>48</v>
      </c>
      <c r="G17" s="32">
        <v>50</v>
      </c>
      <c r="H17" s="32">
        <v>19</v>
      </c>
      <c r="I17" s="32">
        <v>19</v>
      </c>
      <c r="J17" s="32">
        <v>19</v>
      </c>
      <c r="K17" s="32">
        <v>32</v>
      </c>
      <c r="L17" s="32">
        <v>38</v>
      </c>
      <c r="M17" s="32">
        <v>18</v>
      </c>
      <c r="N17" s="32">
        <v>12</v>
      </c>
      <c r="O17" s="33">
        <v>19</v>
      </c>
      <c r="P17" s="32">
        <v>23</v>
      </c>
      <c r="Q17" s="32">
        <v>47</v>
      </c>
      <c r="R17" s="32">
        <v>42</v>
      </c>
      <c r="S17" s="32">
        <v>23</v>
      </c>
      <c r="T17" s="32">
        <v>23</v>
      </c>
      <c r="U17" s="32">
        <v>18</v>
      </c>
      <c r="V17" s="32">
        <v>37</v>
      </c>
      <c r="W17" s="32">
        <v>33</v>
      </c>
      <c r="X17" s="32">
        <v>42</v>
      </c>
      <c r="Y17" s="32">
        <v>38</v>
      </c>
      <c r="Z17" s="32">
        <v>48</v>
      </c>
      <c r="AA17" s="33">
        <v>17</v>
      </c>
      <c r="AD17" s="10">
        <f>+SUMIFS($D17:$AB17,$D$4:$AB$4,AD$4,$D$5:$AB$5,"&lt;="&amp;AD$5)</f>
        <v>343</v>
      </c>
      <c r="AE17" s="10">
        <f>+SUMIFS($D17:$AB17,$D$4:$AB$4,AE$4,$D$5:$AB$5,"&lt;="&amp;AE$5)</f>
        <v>391</v>
      </c>
    </row>
    <row r="18" spans="2:31">
      <c r="B18" s="7" t="s">
        <v>15</v>
      </c>
      <c r="C18" s="7"/>
      <c r="D18" s="32">
        <v>50</v>
      </c>
      <c r="E18" s="32">
        <v>48</v>
      </c>
      <c r="F18" s="32">
        <v>14</v>
      </c>
      <c r="G18" s="32">
        <v>26</v>
      </c>
      <c r="H18" s="32">
        <v>19</v>
      </c>
      <c r="I18" s="32">
        <v>19</v>
      </c>
      <c r="J18" s="32">
        <v>19</v>
      </c>
      <c r="K18" s="32">
        <v>20</v>
      </c>
      <c r="L18" s="32">
        <v>44</v>
      </c>
      <c r="M18" s="32">
        <v>16</v>
      </c>
      <c r="N18" s="32">
        <v>14</v>
      </c>
      <c r="O18" s="33">
        <v>31</v>
      </c>
      <c r="P18" s="32">
        <v>38</v>
      </c>
      <c r="Q18" s="32">
        <v>22</v>
      </c>
      <c r="R18" s="32">
        <v>39</v>
      </c>
      <c r="S18" s="32">
        <v>32</v>
      </c>
      <c r="T18" s="32">
        <v>18</v>
      </c>
      <c r="U18" s="32">
        <v>23</v>
      </c>
      <c r="V18" s="32">
        <v>16</v>
      </c>
      <c r="W18" s="32">
        <v>41</v>
      </c>
      <c r="X18" s="32">
        <v>50</v>
      </c>
      <c r="Y18" s="32">
        <v>11</v>
      </c>
      <c r="Z18" s="32">
        <v>27</v>
      </c>
      <c r="AA18" s="33">
        <v>14</v>
      </c>
      <c r="AD18" s="7">
        <f>+SUMIFS($D18:$AB18,$D$4:$AB$4,AD$4,$D$5:$AB$5,"&lt;="&amp;AD$5)</f>
        <v>320</v>
      </c>
      <c r="AE18" s="7">
        <f>+SUMIFS($D18:$AB18,$D$4:$AB$4,AE$4,$D$5:$AB$5,"&lt;="&amp;AE$5)</f>
        <v>331</v>
      </c>
    </row>
    <row r="19" spans="2:31">
      <c r="B19" s="7" t="s">
        <v>16</v>
      </c>
      <c r="C19" s="7"/>
      <c r="D19" s="32">
        <v>50</v>
      </c>
      <c r="E19" s="32">
        <v>47</v>
      </c>
      <c r="F19" s="32">
        <v>22</v>
      </c>
      <c r="G19" s="32">
        <v>36</v>
      </c>
      <c r="H19" s="32">
        <v>19</v>
      </c>
      <c r="I19" s="32">
        <v>19</v>
      </c>
      <c r="J19" s="32">
        <v>19</v>
      </c>
      <c r="K19" s="32">
        <v>43</v>
      </c>
      <c r="L19" s="32">
        <v>24</v>
      </c>
      <c r="M19" s="32">
        <v>19</v>
      </c>
      <c r="N19" s="32">
        <v>25</v>
      </c>
      <c r="O19" s="33">
        <v>46</v>
      </c>
      <c r="P19" s="32">
        <v>13</v>
      </c>
      <c r="Q19" s="32">
        <v>22</v>
      </c>
      <c r="R19" s="32">
        <v>47</v>
      </c>
      <c r="S19" s="32">
        <v>42</v>
      </c>
      <c r="T19" s="32">
        <v>31</v>
      </c>
      <c r="U19" s="32">
        <v>17</v>
      </c>
      <c r="V19" s="32">
        <v>13</v>
      </c>
      <c r="W19" s="32">
        <v>10</v>
      </c>
      <c r="X19" s="32">
        <v>45</v>
      </c>
      <c r="Y19" s="32">
        <v>37</v>
      </c>
      <c r="Z19" s="32">
        <v>43</v>
      </c>
      <c r="AA19" s="33">
        <v>30</v>
      </c>
      <c r="AD19" s="7">
        <f>+SUMIFS($D19:$AB19,$D$4:$AB$4,AD$4,$D$5:$AB$5,"&lt;="&amp;AD$5)</f>
        <v>369</v>
      </c>
      <c r="AE19" s="7">
        <f>+SUMIFS($D19:$AB19,$D$4:$AB$4,AE$4,$D$5:$AB$5,"&lt;="&amp;AE$5)</f>
        <v>350</v>
      </c>
    </row>
    <row r="20" spans="2:31"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16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1"/>
      <c r="AD20" s="7">
        <f>+SUMIFS($D20:$AB20,$D$4:$AB$4,AD$4,$D$5:$AB$5,"&lt;="&amp;AD$5)</f>
        <v>0</v>
      </c>
      <c r="AE20" s="7">
        <f>+SUMIFS($D20:$AB20,$D$4:$AB$4,AE$4,$D$5:$AB$5,"&lt;="&amp;AE$5)</f>
        <v>0</v>
      </c>
    </row>
    <row r="21" spans="2:31" s="6" customFormat="1" collapsed="1">
      <c r="B21" s="6" t="s">
        <v>19</v>
      </c>
      <c r="C21" s="7"/>
      <c r="D21" s="6">
        <f t="shared" ref="D21:AA21" si="3">+AVERAGE(D22:D24)</f>
        <v>6.333333333333333</v>
      </c>
      <c r="E21" s="6">
        <f t="shared" si="3"/>
        <v>6.333333333333333</v>
      </c>
      <c r="F21" s="6">
        <f t="shared" si="3"/>
        <v>6.333333333333333</v>
      </c>
      <c r="G21" s="6">
        <f t="shared" si="3"/>
        <v>6.333333333333333</v>
      </c>
      <c r="H21" s="6">
        <f t="shared" si="3"/>
        <v>6.333333333333333</v>
      </c>
      <c r="I21" s="6">
        <f t="shared" si="3"/>
        <v>6.333333333333333</v>
      </c>
      <c r="J21" s="6">
        <f t="shared" si="3"/>
        <v>6.333333333333333</v>
      </c>
      <c r="K21" s="6">
        <f t="shared" si="3"/>
        <v>6.333333333333333</v>
      </c>
      <c r="L21" s="6">
        <f t="shared" si="3"/>
        <v>6.333333333333333</v>
      </c>
      <c r="M21" s="6">
        <f t="shared" si="3"/>
        <v>6.333333333333333</v>
      </c>
      <c r="N21" s="6">
        <f t="shared" si="3"/>
        <v>6.333333333333333</v>
      </c>
      <c r="O21" s="15">
        <f t="shared" si="3"/>
        <v>6.333333333333333</v>
      </c>
      <c r="P21" s="6">
        <f t="shared" si="3"/>
        <v>7.666666666666667</v>
      </c>
      <c r="Q21" s="6">
        <f t="shared" si="3"/>
        <v>7.666666666666667</v>
      </c>
      <c r="R21" s="6">
        <f t="shared" si="3"/>
        <v>7.666666666666667</v>
      </c>
      <c r="S21" s="6">
        <f t="shared" si="3"/>
        <v>7.666666666666667</v>
      </c>
      <c r="T21" s="6">
        <f t="shared" si="3"/>
        <v>7.666666666666667</v>
      </c>
      <c r="U21" s="6">
        <f t="shared" si="3"/>
        <v>7.666666666666667</v>
      </c>
      <c r="V21" s="6">
        <f t="shared" si="3"/>
        <v>7.666666666666667</v>
      </c>
      <c r="W21" s="6">
        <f t="shared" si="3"/>
        <v>7.666666666666667</v>
      </c>
      <c r="X21" s="6">
        <f t="shared" si="3"/>
        <v>7.666666666666667</v>
      </c>
      <c r="Y21" s="6">
        <f t="shared" si="3"/>
        <v>7.666666666666667</v>
      </c>
      <c r="Z21" s="6">
        <f t="shared" si="3"/>
        <v>7.666666666666667</v>
      </c>
      <c r="AA21" s="15">
        <f t="shared" si="3"/>
        <v>7.666666666666667</v>
      </c>
      <c r="AD21" s="6">
        <f>+SUMIFS($D21:$AB21,$D$4:$AB$4,AD$4,$D$5:$AB$5,"&lt;="&amp;AD$5)</f>
        <v>76</v>
      </c>
      <c r="AE21" s="6">
        <f>+SUMIFS($D21:$AB21,$D$4:$AB$4,AE$4,$D$5:$AB$5,"&lt;="&amp;AE$5)</f>
        <v>92.000000000000014</v>
      </c>
    </row>
    <row r="22" spans="2:31" s="7" customFormat="1">
      <c r="B22" s="7" t="s">
        <v>14</v>
      </c>
      <c r="D22" s="9">
        <v>5</v>
      </c>
      <c r="E22" s="9">
        <v>5</v>
      </c>
      <c r="F22" s="9">
        <v>5</v>
      </c>
      <c r="G22" s="9">
        <v>5</v>
      </c>
      <c r="H22" s="9">
        <v>5</v>
      </c>
      <c r="I22" s="9">
        <v>5</v>
      </c>
      <c r="J22" s="9">
        <v>5</v>
      </c>
      <c r="K22" s="9">
        <v>5</v>
      </c>
      <c r="L22" s="9">
        <v>5</v>
      </c>
      <c r="M22" s="9">
        <v>5</v>
      </c>
      <c r="N22" s="9">
        <v>5</v>
      </c>
      <c r="O22" s="18">
        <v>5</v>
      </c>
      <c r="P22" s="9">
        <v>6</v>
      </c>
      <c r="Q22" s="9">
        <v>6</v>
      </c>
      <c r="R22" s="9">
        <v>6</v>
      </c>
      <c r="S22" s="9">
        <v>6</v>
      </c>
      <c r="T22" s="9">
        <v>6</v>
      </c>
      <c r="U22" s="9">
        <v>6</v>
      </c>
      <c r="V22" s="9">
        <v>6</v>
      </c>
      <c r="W22" s="9">
        <v>6</v>
      </c>
      <c r="X22" s="9">
        <v>6</v>
      </c>
      <c r="Y22" s="9">
        <v>6</v>
      </c>
      <c r="Z22" s="9">
        <v>6</v>
      </c>
      <c r="AA22" s="18">
        <v>6</v>
      </c>
      <c r="AD22" s="7">
        <f>+SUMIFS($D22:$AB22,$D$4:$AB$4,AD$4,$D$5:$AB$5,"&lt;="&amp;AD$5)</f>
        <v>60</v>
      </c>
      <c r="AE22" s="7">
        <f>+SUMIFS($D22:$AB22,$D$4:$AB$4,AE$4,$D$5:$AB$5,"&lt;="&amp;AE$5)</f>
        <v>72</v>
      </c>
    </row>
    <row r="23" spans="2:31" s="7" customFormat="1">
      <c r="B23" s="7" t="s">
        <v>15</v>
      </c>
      <c r="D23" s="9">
        <v>6</v>
      </c>
      <c r="E23" s="9">
        <v>6</v>
      </c>
      <c r="F23" s="9">
        <v>6</v>
      </c>
      <c r="G23" s="9">
        <v>6</v>
      </c>
      <c r="H23" s="9">
        <v>6</v>
      </c>
      <c r="I23" s="9">
        <v>6</v>
      </c>
      <c r="J23" s="9">
        <v>6</v>
      </c>
      <c r="K23" s="9">
        <v>6</v>
      </c>
      <c r="L23" s="9">
        <v>6</v>
      </c>
      <c r="M23" s="9">
        <v>6</v>
      </c>
      <c r="N23" s="9">
        <v>6</v>
      </c>
      <c r="O23" s="18">
        <v>6</v>
      </c>
      <c r="P23" s="9">
        <v>7</v>
      </c>
      <c r="Q23" s="9">
        <v>7</v>
      </c>
      <c r="R23" s="9">
        <v>7</v>
      </c>
      <c r="S23" s="9">
        <v>7</v>
      </c>
      <c r="T23" s="9">
        <v>7</v>
      </c>
      <c r="U23" s="9">
        <v>7</v>
      </c>
      <c r="V23" s="9">
        <v>7</v>
      </c>
      <c r="W23" s="9">
        <v>7</v>
      </c>
      <c r="X23" s="9">
        <v>7</v>
      </c>
      <c r="Y23" s="9">
        <v>7</v>
      </c>
      <c r="Z23" s="9">
        <v>7</v>
      </c>
      <c r="AA23" s="18">
        <v>7</v>
      </c>
      <c r="AD23" s="7">
        <f>+SUMIFS($D23:$AB23,$D$4:$AB$4,AD$4,$D$5:$AB$5,"&lt;="&amp;AD$5)</f>
        <v>72</v>
      </c>
      <c r="AE23" s="7">
        <f>+SUMIFS($D23:$AB23,$D$4:$AB$4,AE$4,$D$5:$AB$5,"&lt;="&amp;AE$5)</f>
        <v>84</v>
      </c>
    </row>
    <row r="24" spans="2:31" s="7" customFormat="1">
      <c r="B24" s="7" t="s">
        <v>16</v>
      </c>
      <c r="D24" s="9">
        <v>8</v>
      </c>
      <c r="E24" s="9">
        <v>8</v>
      </c>
      <c r="F24" s="9">
        <v>8</v>
      </c>
      <c r="G24" s="9">
        <v>8</v>
      </c>
      <c r="H24" s="9">
        <v>8</v>
      </c>
      <c r="I24" s="9">
        <v>8</v>
      </c>
      <c r="J24" s="9">
        <v>8</v>
      </c>
      <c r="K24" s="9">
        <v>8</v>
      </c>
      <c r="L24" s="9">
        <v>8</v>
      </c>
      <c r="M24" s="9">
        <v>8</v>
      </c>
      <c r="N24" s="9">
        <v>8</v>
      </c>
      <c r="O24" s="18">
        <v>8</v>
      </c>
      <c r="P24" s="9">
        <v>10</v>
      </c>
      <c r="Q24" s="9">
        <v>10</v>
      </c>
      <c r="R24" s="9">
        <v>10</v>
      </c>
      <c r="S24" s="9">
        <v>10</v>
      </c>
      <c r="T24" s="9">
        <v>10</v>
      </c>
      <c r="U24" s="9">
        <v>10</v>
      </c>
      <c r="V24" s="9">
        <v>10</v>
      </c>
      <c r="W24" s="9">
        <v>10</v>
      </c>
      <c r="X24" s="9">
        <v>10</v>
      </c>
      <c r="Y24" s="9">
        <v>10</v>
      </c>
      <c r="Z24" s="9">
        <v>10</v>
      </c>
      <c r="AA24" s="18">
        <v>10</v>
      </c>
      <c r="AD24" s="7">
        <f>+SUMIFS($D24:$AB24,$D$4:$AB$4,AD$4,$D$5:$AB$5,"&lt;="&amp;AD$5)</f>
        <v>96</v>
      </c>
      <c r="AE24" s="7">
        <f>+SUMIFS($D24:$AB24,$D$4:$AB$4,AE$4,$D$5:$AB$5,"&lt;="&amp;AE$5)</f>
        <v>120</v>
      </c>
    </row>
    <row r="25" spans="2:31"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16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16"/>
      <c r="AD25" s="7">
        <f>+SUMIFS($D25:$AB25,$D$4:$AB$4,AD$4,$D$5:$AB$5,"&lt;="&amp;AD$5)</f>
        <v>0</v>
      </c>
      <c r="AE25" s="7">
        <f>+SUMIFS($D25:$AB25,$D$4:$AB$4,AE$4,$D$5:$AB$5,"&lt;="&amp;AE$5)</f>
        <v>0</v>
      </c>
    </row>
    <row r="26" spans="2:31">
      <c r="B26" t="s">
        <v>20</v>
      </c>
      <c r="C26" s="7"/>
      <c r="D26" s="9">
        <v>1</v>
      </c>
      <c r="E26" s="9">
        <v>1</v>
      </c>
      <c r="F26" s="9">
        <v>1</v>
      </c>
      <c r="G26" s="9">
        <v>1</v>
      </c>
      <c r="H26" s="9">
        <v>1</v>
      </c>
      <c r="I26" s="9">
        <v>1</v>
      </c>
      <c r="J26" s="9">
        <v>1</v>
      </c>
      <c r="K26" s="9">
        <v>1</v>
      </c>
      <c r="L26" s="9">
        <v>1</v>
      </c>
      <c r="M26" s="9">
        <v>1</v>
      </c>
      <c r="N26" s="9">
        <v>1</v>
      </c>
      <c r="O26" s="18">
        <v>1</v>
      </c>
      <c r="P26" s="9">
        <v>1</v>
      </c>
      <c r="Q26" s="9">
        <v>1</v>
      </c>
      <c r="R26" s="9">
        <v>1</v>
      </c>
      <c r="S26" s="9">
        <v>1</v>
      </c>
      <c r="T26" s="9">
        <v>1</v>
      </c>
      <c r="U26" s="9">
        <v>1</v>
      </c>
      <c r="V26" s="9">
        <v>1</v>
      </c>
      <c r="W26" s="9">
        <v>1</v>
      </c>
      <c r="X26" s="9">
        <v>1</v>
      </c>
      <c r="Y26" s="9">
        <v>1</v>
      </c>
      <c r="Z26" s="9">
        <v>1</v>
      </c>
      <c r="AA26" s="18">
        <v>1</v>
      </c>
      <c r="AD26" s="7">
        <f>+SUMIFS($D26:$AB26,$D$4:$AB$4,AD$4,$D$5:$AB$5,"="&amp;AD$5)</f>
        <v>1</v>
      </c>
      <c r="AE26" s="7">
        <f>+SUMIFS($D26:$AB26,$D$4:$AB$4,AE$4,$D$5:$AB$5,"="&amp;AE$5)</f>
        <v>1</v>
      </c>
    </row>
    <row r="27" spans="2:31">
      <c r="B27" s="7" t="s">
        <v>21</v>
      </c>
      <c r="C27" s="7"/>
      <c r="D27" s="13">
        <f>+D42</f>
        <v>1235</v>
      </c>
      <c r="E27" s="13">
        <f>+D27+E42-(E7*E22+E8*E23+E9*E24)</f>
        <v>1642.6999999999998</v>
      </c>
      <c r="F27" s="13">
        <f t="shared" ref="F27:AA27" si="4">+E27+F42-(F7*F22+F8*F23+F9*F24)</f>
        <v>1708.6999999999998</v>
      </c>
      <c r="G27" s="13">
        <f t="shared" si="4"/>
        <v>2076.8999999999996</v>
      </c>
      <c r="H27" s="13">
        <f t="shared" si="4"/>
        <v>1933.1999999999998</v>
      </c>
      <c r="I27" s="13">
        <f t="shared" si="4"/>
        <v>2079.5</v>
      </c>
      <c r="J27" s="13">
        <f t="shared" si="4"/>
        <v>2036.8000000000002</v>
      </c>
      <c r="K27" s="13">
        <f t="shared" si="4"/>
        <v>2223</v>
      </c>
      <c r="L27" s="13">
        <f t="shared" si="4"/>
        <v>2433.8000000000002</v>
      </c>
      <c r="M27" s="13">
        <f t="shared" si="4"/>
        <v>2224.2000000000003</v>
      </c>
      <c r="N27" s="13">
        <f t="shared" si="4"/>
        <v>2155.4</v>
      </c>
      <c r="O27" s="21">
        <f t="shared" si="4"/>
        <v>2656.1000000000004</v>
      </c>
      <c r="P27" s="13">
        <f t="shared" si="4"/>
        <v>2445.3000000000002</v>
      </c>
      <c r="Q27" s="13">
        <f t="shared" si="4"/>
        <v>2817.1000000000004</v>
      </c>
      <c r="R27" s="13">
        <f t="shared" si="4"/>
        <v>3758.6000000000004</v>
      </c>
      <c r="S27" s="13">
        <f t="shared" si="4"/>
        <v>3963.2000000000007</v>
      </c>
      <c r="T27" s="13">
        <f t="shared" si="4"/>
        <v>3888.4000000000005</v>
      </c>
      <c r="U27" s="13">
        <f t="shared" si="4"/>
        <v>3973.1000000000004</v>
      </c>
      <c r="V27" s="13">
        <f t="shared" si="4"/>
        <v>4069.3</v>
      </c>
      <c r="W27" s="13">
        <f t="shared" si="4"/>
        <v>4070.8</v>
      </c>
      <c r="X27" s="13">
        <f t="shared" si="4"/>
        <v>4703.4000000000005</v>
      </c>
      <c r="Y27" s="13">
        <f t="shared" si="4"/>
        <v>4948.9000000000005</v>
      </c>
      <c r="Z27" s="13">
        <f t="shared" si="4"/>
        <v>5674.0000000000009</v>
      </c>
      <c r="AA27" s="21">
        <f t="shared" si="4"/>
        <v>5721.0000000000009</v>
      </c>
      <c r="AD27" s="7"/>
      <c r="AE27" s="7"/>
    </row>
    <row r="28" spans="2:31"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19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19"/>
      <c r="AD28" s="4"/>
      <c r="AE28" s="4"/>
    </row>
    <row r="29" spans="2:31">
      <c r="B29" s="5" t="s">
        <v>22</v>
      </c>
      <c r="D29" s="5">
        <f>+D4</f>
        <v>2025</v>
      </c>
      <c r="E29" s="5">
        <f>+E4</f>
        <v>2025</v>
      </c>
      <c r="F29" s="5">
        <f>+F4</f>
        <v>2025</v>
      </c>
      <c r="G29" s="5">
        <f>+G4</f>
        <v>2025</v>
      </c>
      <c r="H29" s="5">
        <f>+H4</f>
        <v>2025</v>
      </c>
      <c r="I29" s="5">
        <f>+I4</f>
        <v>2025</v>
      </c>
      <c r="J29" s="5">
        <f>+J4</f>
        <v>2025</v>
      </c>
      <c r="K29" s="5">
        <f>+K4</f>
        <v>2025</v>
      </c>
      <c r="L29" s="5">
        <f>+L4</f>
        <v>2025</v>
      </c>
      <c r="M29" s="5">
        <f>+M4</f>
        <v>2025</v>
      </c>
      <c r="N29" s="5">
        <f>+N4</f>
        <v>2025</v>
      </c>
      <c r="O29" s="14">
        <f>+O4</f>
        <v>2025</v>
      </c>
      <c r="P29" s="5">
        <f>+P4</f>
        <v>2026</v>
      </c>
      <c r="Q29" s="5">
        <f>+Q4</f>
        <v>2026</v>
      </c>
      <c r="R29" s="5">
        <f>+R4</f>
        <v>2026</v>
      </c>
      <c r="S29" s="5">
        <f>+S4</f>
        <v>2026</v>
      </c>
      <c r="T29" s="5">
        <f>+T4</f>
        <v>2026</v>
      </c>
      <c r="U29" s="5">
        <f>+U4</f>
        <v>2026</v>
      </c>
      <c r="V29" s="5">
        <f>+V4</f>
        <v>2026</v>
      </c>
      <c r="W29" s="5">
        <f>+W4</f>
        <v>2026</v>
      </c>
      <c r="X29" s="5">
        <f>+X4</f>
        <v>2026</v>
      </c>
      <c r="Y29" s="5">
        <f>+Y4</f>
        <v>2026</v>
      </c>
      <c r="Z29" s="5">
        <f>+Z4</f>
        <v>2026</v>
      </c>
      <c r="AA29" s="14">
        <f>+AA4</f>
        <v>2026</v>
      </c>
      <c r="AD29" s="5">
        <f>+AD4</f>
        <v>2025</v>
      </c>
      <c r="AE29" s="5">
        <f>+AE4</f>
        <v>2026</v>
      </c>
    </row>
    <row r="30" spans="2:31">
      <c r="D30" s="5">
        <f>+D5</f>
        <v>1</v>
      </c>
      <c r="E30" s="5">
        <f>+E5</f>
        <v>2</v>
      </c>
      <c r="F30" s="5">
        <f>+F5</f>
        <v>3</v>
      </c>
      <c r="G30" s="5">
        <f>+G5</f>
        <v>4</v>
      </c>
      <c r="H30" s="5">
        <f>+H5</f>
        <v>5</v>
      </c>
      <c r="I30" s="5">
        <f>+I5</f>
        <v>6</v>
      </c>
      <c r="J30" s="5">
        <f>+J5</f>
        <v>7</v>
      </c>
      <c r="K30" s="5">
        <f>+K5</f>
        <v>8</v>
      </c>
      <c r="L30" s="5">
        <f>+L5</f>
        <v>9</v>
      </c>
      <c r="M30" s="5">
        <f>+M5</f>
        <v>10</v>
      </c>
      <c r="N30" s="5">
        <f>+N5</f>
        <v>11</v>
      </c>
      <c r="O30" s="14">
        <f>+O5</f>
        <v>12</v>
      </c>
      <c r="P30" s="5">
        <f>+P5</f>
        <v>1</v>
      </c>
      <c r="Q30" s="5">
        <f>+Q5</f>
        <v>2</v>
      </c>
      <c r="R30" s="5">
        <f>+R5</f>
        <v>3</v>
      </c>
      <c r="S30" s="5">
        <f>+S5</f>
        <v>4</v>
      </c>
      <c r="T30" s="5">
        <f>+T5</f>
        <v>5</v>
      </c>
      <c r="U30" s="5">
        <f>+U5</f>
        <v>6</v>
      </c>
      <c r="V30" s="5">
        <f>+V5</f>
        <v>7</v>
      </c>
      <c r="W30" s="5">
        <f>+W5</f>
        <v>8</v>
      </c>
      <c r="X30" s="5">
        <f>+X5</f>
        <v>9</v>
      </c>
      <c r="Y30" s="5">
        <f>+Y5</f>
        <v>10</v>
      </c>
      <c r="Z30" s="5">
        <f>+Z5</f>
        <v>11</v>
      </c>
      <c r="AA30" s="14">
        <f>+AA5</f>
        <v>12</v>
      </c>
      <c r="AD30" s="5">
        <f>+AD5</f>
        <v>12</v>
      </c>
      <c r="AE30" s="5">
        <f>+AE5</f>
        <v>12</v>
      </c>
    </row>
    <row r="31" spans="2:31" s="7" customFormat="1">
      <c r="B31" s="8" t="s">
        <v>23</v>
      </c>
      <c r="D31" s="8">
        <f t="shared" ref="D31:AA31" si="5">+D32+D37+D39</f>
        <v>10000</v>
      </c>
      <c r="E31" s="8">
        <f t="shared" si="5"/>
        <v>4329</v>
      </c>
      <c r="F31" s="8">
        <f t="shared" si="5"/>
        <v>4634.5</v>
      </c>
      <c r="G31" s="8">
        <f t="shared" si="5"/>
        <v>4147</v>
      </c>
      <c r="H31" s="8">
        <f t="shared" si="5"/>
        <v>4296.5</v>
      </c>
      <c r="I31" s="8">
        <f t="shared" si="5"/>
        <v>2275</v>
      </c>
      <c r="J31" s="8">
        <f t="shared" si="5"/>
        <v>3945.5</v>
      </c>
      <c r="K31" s="8">
        <f t="shared" si="5"/>
        <v>4504.5</v>
      </c>
      <c r="L31" s="8">
        <f t="shared" si="5"/>
        <v>4589</v>
      </c>
      <c r="M31" s="8">
        <f t="shared" si="5"/>
        <v>5089.5</v>
      </c>
      <c r="N31" s="8">
        <f t="shared" si="5"/>
        <v>3679</v>
      </c>
      <c r="O31" s="20">
        <f t="shared" si="5"/>
        <v>2931.5</v>
      </c>
      <c r="P31" s="8">
        <f t="shared" si="5"/>
        <v>5447</v>
      </c>
      <c r="Q31" s="8">
        <f t="shared" si="5"/>
        <v>3263</v>
      </c>
      <c r="R31" s="8">
        <f t="shared" si="5"/>
        <v>2314</v>
      </c>
      <c r="S31" s="8">
        <f t="shared" si="5"/>
        <v>5096</v>
      </c>
      <c r="T31" s="8">
        <f t="shared" si="5"/>
        <v>5213</v>
      </c>
      <c r="U31" s="8">
        <f t="shared" si="5"/>
        <v>2827.5</v>
      </c>
      <c r="V31" s="8">
        <f t="shared" si="5"/>
        <v>3321.5</v>
      </c>
      <c r="W31" s="8">
        <f t="shared" si="5"/>
        <v>4797</v>
      </c>
      <c r="X31" s="8">
        <f t="shared" si="5"/>
        <v>4504.5</v>
      </c>
      <c r="Y31" s="8">
        <f t="shared" si="5"/>
        <v>3653</v>
      </c>
      <c r="Z31" s="8">
        <f t="shared" si="5"/>
        <v>3087.5</v>
      </c>
      <c r="AA31" s="20">
        <f t="shared" si="5"/>
        <v>3555.5</v>
      </c>
      <c r="AD31" s="8">
        <f t="shared" ref="AD31:AE39" si="6">+SUMIFS($D31:$AB31,$D$4:$AB$4,AD$4,$D$5:$AB$5,"&lt;="&amp;AD$5)</f>
        <v>54421</v>
      </c>
      <c r="AE31" s="8">
        <f t="shared" si="6"/>
        <v>47079.5</v>
      </c>
    </row>
    <row r="32" spans="2:31" s="6" customFormat="1" collapsed="1">
      <c r="B32" s="6" t="s">
        <v>24</v>
      </c>
      <c r="C32" s="7"/>
      <c r="D32" s="6">
        <f>+SUM(D33:D35)</f>
        <v>0</v>
      </c>
      <c r="E32" s="6">
        <f t="shared" ref="E32:AA32" si="7">+SUM(E33:E35)</f>
        <v>4329</v>
      </c>
      <c r="F32" s="6">
        <f t="shared" si="7"/>
        <v>4634.5</v>
      </c>
      <c r="G32" s="6">
        <f t="shared" si="7"/>
        <v>4147</v>
      </c>
      <c r="H32" s="6">
        <f t="shared" si="7"/>
        <v>4296.5</v>
      </c>
      <c r="I32" s="6">
        <f t="shared" si="7"/>
        <v>2275</v>
      </c>
      <c r="J32" s="6">
        <f t="shared" si="7"/>
        <v>3945.5</v>
      </c>
      <c r="K32" s="6">
        <f t="shared" si="7"/>
        <v>4504.5</v>
      </c>
      <c r="L32" s="6">
        <f t="shared" si="7"/>
        <v>4589</v>
      </c>
      <c r="M32" s="6">
        <f t="shared" si="7"/>
        <v>5089.5</v>
      </c>
      <c r="N32" s="6">
        <f t="shared" si="7"/>
        <v>3679</v>
      </c>
      <c r="O32" s="15">
        <f t="shared" si="7"/>
        <v>2931.5</v>
      </c>
      <c r="P32" s="6">
        <f t="shared" si="7"/>
        <v>5447</v>
      </c>
      <c r="Q32" s="6">
        <f t="shared" si="7"/>
        <v>3263</v>
      </c>
      <c r="R32" s="6">
        <f t="shared" si="7"/>
        <v>2314</v>
      </c>
      <c r="S32" s="6">
        <f t="shared" si="7"/>
        <v>5096</v>
      </c>
      <c r="T32" s="6">
        <f t="shared" si="7"/>
        <v>5213</v>
      </c>
      <c r="U32" s="6">
        <f t="shared" si="7"/>
        <v>2827.5</v>
      </c>
      <c r="V32" s="6">
        <f t="shared" si="7"/>
        <v>3321.5</v>
      </c>
      <c r="W32" s="6">
        <f t="shared" si="7"/>
        <v>4797</v>
      </c>
      <c r="X32" s="6">
        <f t="shared" si="7"/>
        <v>4504.5</v>
      </c>
      <c r="Y32" s="6">
        <f t="shared" si="7"/>
        <v>3653</v>
      </c>
      <c r="Z32" s="6">
        <f t="shared" si="7"/>
        <v>3087.5</v>
      </c>
      <c r="AA32" s="15">
        <f t="shared" si="7"/>
        <v>3555.5</v>
      </c>
      <c r="AD32" s="6">
        <f t="shared" si="6"/>
        <v>44421</v>
      </c>
      <c r="AE32" s="6">
        <f t="shared" si="6"/>
        <v>47079.5</v>
      </c>
    </row>
    <row r="33" spans="2:31" s="7" customFormat="1">
      <c r="B33" s="7" t="s">
        <v>14</v>
      </c>
      <c r="D33" s="7">
        <f>+'Nueva tienda'!D37*$B$2</f>
        <v>0</v>
      </c>
      <c r="E33" s="7">
        <f>+'Nueva tienda'!E37*$B$2</f>
        <v>1865.5</v>
      </c>
      <c r="F33" s="7">
        <f>+'Nueva tienda'!F37*$B$2</f>
        <v>1911</v>
      </c>
      <c r="G33" s="7">
        <f>+'Nueva tienda'!G37*$B$2</f>
        <v>1365</v>
      </c>
      <c r="H33" s="7">
        <f>+'Nueva tienda'!H37*$B$2</f>
        <v>227.5</v>
      </c>
      <c r="I33" s="7">
        <f>+'Nueva tienda'!I37*$B$2</f>
        <v>45.5</v>
      </c>
      <c r="J33" s="7">
        <f>+'Nueva tienda'!J37*$B$2</f>
        <v>1365</v>
      </c>
      <c r="K33" s="7">
        <f>+'Nueva tienda'!K37*$B$2</f>
        <v>1137.5</v>
      </c>
      <c r="L33" s="7">
        <f>+'Nueva tienda'!L37*$B$2</f>
        <v>682.5</v>
      </c>
      <c r="M33" s="7">
        <f>+'Nueva tienda'!M37*$B$2</f>
        <v>2047.5</v>
      </c>
      <c r="N33" s="7">
        <f>+'Nueva tienda'!N37*$B$2</f>
        <v>364</v>
      </c>
      <c r="O33" s="16">
        <f>+'Nueva tienda'!O37*$B$2</f>
        <v>2138.5</v>
      </c>
      <c r="P33" s="7">
        <f>+'Nueva tienda'!P37*$B$2</f>
        <v>1228.5</v>
      </c>
      <c r="Q33" s="7">
        <f>+'Nueva tienda'!Q37*$B$2</f>
        <v>2047.5</v>
      </c>
      <c r="R33" s="7">
        <f>+'Nueva tienda'!R37*$B$2</f>
        <v>1365</v>
      </c>
      <c r="S33" s="7">
        <f>+'Nueva tienda'!S37*$B$2</f>
        <v>1911</v>
      </c>
      <c r="T33" s="7">
        <f>+'Nueva tienda'!T37*$B$2</f>
        <v>2047.5</v>
      </c>
      <c r="U33" s="7">
        <f>+'Nueva tienda'!U37*$B$2</f>
        <v>318.5</v>
      </c>
      <c r="V33" s="7">
        <f>+'Nueva tienda'!V37*$B$2</f>
        <v>819</v>
      </c>
      <c r="W33" s="7">
        <f>+'Nueva tienda'!W37*$B$2</f>
        <v>1865.5</v>
      </c>
      <c r="X33" s="7">
        <f>+'Nueva tienda'!X37*$B$2</f>
        <v>1274</v>
      </c>
      <c r="Y33" s="7">
        <f>+'Nueva tienda'!Y37*$B$2</f>
        <v>182</v>
      </c>
      <c r="Z33" s="7">
        <f>+'Nueva tienda'!Z37*$B$2</f>
        <v>2138.5</v>
      </c>
      <c r="AA33" s="16">
        <f>+'Nueva tienda'!AA37*$B$2</f>
        <v>91</v>
      </c>
      <c r="AD33" s="7">
        <f t="shared" si="6"/>
        <v>13149.5</v>
      </c>
      <c r="AE33" s="7">
        <f t="shared" si="6"/>
        <v>15288</v>
      </c>
    </row>
    <row r="34" spans="2:31" s="7" customFormat="1">
      <c r="B34" s="7" t="s">
        <v>15</v>
      </c>
      <c r="D34" s="7">
        <f>+'Nueva tienda'!D38*$B$2</f>
        <v>0</v>
      </c>
      <c r="E34" s="7">
        <f>+'Nueva tienda'!E38*$B$2</f>
        <v>227.5</v>
      </c>
      <c r="F34" s="7">
        <f>+'Nueva tienda'!F38*$B$2</f>
        <v>2047.5</v>
      </c>
      <c r="G34" s="7">
        <f>+'Nueva tienda'!G38*$B$2</f>
        <v>2002</v>
      </c>
      <c r="H34" s="7">
        <f>+'Nueva tienda'!H38*$B$2</f>
        <v>1729</v>
      </c>
      <c r="I34" s="7">
        <f>+'Nueva tienda'!I38*$B$2</f>
        <v>1137.5</v>
      </c>
      <c r="J34" s="7">
        <f>+'Nueva tienda'!J38*$B$2</f>
        <v>1592.5</v>
      </c>
      <c r="K34" s="7">
        <f>+'Nueva tienda'!K38*$B$2</f>
        <v>819</v>
      </c>
      <c r="L34" s="7">
        <f>+'Nueva tienda'!L38*$B$2</f>
        <v>2138.5</v>
      </c>
      <c r="M34" s="7">
        <f>+'Nueva tienda'!M38*$B$2</f>
        <v>2002</v>
      </c>
      <c r="N34" s="7">
        <f>+'Nueva tienda'!N38*$B$2</f>
        <v>1547</v>
      </c>
      <c r="O34" s="16">
        <f>+'Nueva tienda'!O38*$B$2</f>
        <v>637</v>
      </c>
      <c r="P34" s="7">
        <f>+'Nueva tienda'!P38*$B$2</f>
        <v>1774.5</v>
      </c>
      <c r="Q34" s="7">
        <f>+'Nueva tienda'!Q38*$B$2</f>
        <v>591.5</v>
      </c>
      <c r="R34" s="7">
        <f>+'Nueva tienda'!R38*$B$2</f>
        <v>273</v>
      </c>
      <c r="S34" s="7">
        <f>+'Nueva tienda'!S38*$B$2</f>
        <v>1365</v>
      </c>
      <c r="T34" s="7">
        <f>+'Nueva tienda'!T38*$B$2</f>
        <v>1501.5</v>
      </c>
      <c r="U34" s="7">
        <f>+'Nueva tienda'!U38*$B$2</f>
        <v>1001</v>
      </c>
      <c r="V34" s="7">
        <f>+'Nueva tienda'!V38*$B$2</f>
        <v>2138.5</v>
      </c>
      <c r="W34" s="7">
        <f>+'Nueva tienda'!W38*$B$2</f>
        <v>1319.5</v>
      </c>
      <c r="X34" s="7">
        <f>+'Nueva tienda'!X38*$B$2</f>
        <v>1410.5</v>
      </c>
      <c r="Y34" s="7">
        <f>+'Nueva tienda'!Y38*$B$2</f>
        <v>1547</v>
      </c>
      <c r="Z34" s="7">
        <f>+'Nueva tienda'!Z38*$B$2</f>
        <v>273</v>
      </c>
      <c r="AA34" s="16">
        <f>+'Nueva tienda'!AA38*$B$2</f>
        <v>1956.5</v>
      </c>
      <c r="AD34" s="7">
        <f t="shared" si="6"/>
        <v>15879.5</v>
      </c>
      <c r="AE34" s="7">
        <f t="shared" si="6"/>
        <v>15151.5</v>
      </c>
    </row>
    <row r="35" spans="2:31" s="7" customFormat="1">
      <c r="B35" s="7" t="s">
        <v>16</v>
      </c>
      <c r="D35" s="7">
        <f>+'Nueva tienda'!D39*$B$2</f>
        <v>0</v>
      </c>
      <c r="E35" s="7">
        <f>+'Nueva tienda'!E39*$B$2</f>
        <v>2236</v>
      </c>
      <c r="F35" s="7">
        <f>+'Nueva tienda'!F39*$B$2</f>
        <v>676</v>
      </c>
      <c r="G35" s="7">
        <f>+'Nueva tienda'!G39*$B$2</f>
        <v>780</v>
      </c>
      <c r="H35" s="7">
        <f>+'Nueva tienda'!H39*$B$2</f>
        <v>2340</v>
      </c>
      <c r="I35" s="7">
        <f>+'Nueva tienda'!I39*$B$2</f>
        <v>1092</v>
      </c>
      <c r="J35" s="7">
        <f>+'Nueva tienda'!J39*$B$2</f>
        <v>988</v>
      </c>
      <c r="K35" s="7">
        <f>+'Nueva tienda'!K39*$B$2</f>
        <v>2548</v>
      </c>
      <c r="L35" s="7">
        <f>+'Nueva tienda'!L39*$B$2</f>
        <v>1768</v>
      </c>
      <c r="M35" s="7">
        <f>+'Nueva tienda'!M39*$B$2</f>
        <v>1040</v>
      </c>
      <c r="N35" s="7">
        <f>+'Nueva tienda'!N39*$B$2</f>
        <v>1768</v>
      </c>
      <c r="O35" s="16">
        <f>+'Nueva tienda'!O39*$B$2</f>
        <v>156</v>
      </c>
      <c r="P35" s="7">
        <f>+'Nueva tienda'!P39*$B$2</f>
        <v>2444</v>
      </c>
      <c r="Q35" s="7">
        <f>+'Nueva tienda'!Q39*$B$2</f>
        <v>624</v>
      </c>
      <c r="R35" s="7">
        <f>+'Nueva tienda'!R39*$B$2</f>
        <v>676</v>
      </c>
      <c r="S35" s="7">
        <f>+'Nueva tienda'!S39*$B$2</f>
        <v>1820</v>
      </c>
      <c r="T35" s="7">
        <f>+'Nueva tienda'!T39*$B$2</f>
        <v>1664</v>
      </c>
      <c r="U35" s="7">
        <f>+'Nueva tienda'!U39*$B$2</f>
        <v>1508</v>
      </c>
      <c r="V35" s="7">
        <f>+'Nueva tienda'!V39*$B$2</f>
        <v>364</v>
      </c>
      <c r="W35" s="7">
        <f>+'Nueva tienda'!W39*$B$2</f>
        <v>1612</v>
      </c>
      <c r="X35" s="7">
        <f>+'Nueva tienda'!X39*$B$2</f>
        <v>1820</v>
      </c>
      <c r="Y35" s="7">
        <f>+'Nueva tienda'!Y39*$B$2</f>
        <v>1924</v>
      </c>
      <c r="Z35" s="7">
        <f>+'Nueva tienda'!Z39*$B$2</f>
        <v>676</v>
      </c>
      <c r="AA35" s="16">
        <f>+'Nueva tienda'!AA39*$B$2</f>
        <v>1508</v>
      </c>
      <c r="AD35" s="7">
        <f t="shared" si="6"/>
        <v>15392</v>
      </c>
      <c r="AE35" s="7">
        <f t="shared" si="6"/>
        <v>16640</v>
      </c>
    </row>
    <row r="36" spans="2:31"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16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16"/>
      <c r="AD36" s="7">
        <f t="shared" si="6"/>
        <v>0</v>
      </c>
      <c r="AE36" s="7">
        <f t="shared" si="6"/>
        <v>0</v>
      </c>
    </row>
    <row r="37" spans="2:31" s="6" customFormat="1">
      <c r="B37" s="6" t="s">
        <v>25</v>
      </c>
      <c r="C37" s="7"/>
      <c r="D37" s="28">
        <v>10000</v>
      </c>
      <c r="O37" s="15"/>
      <c r="AA37" s="15"/>
      <c r="AD37" s="6">
        <f t="shared" si="6"/>
        <v>10000</v>
      </c>
      <c r="AE37" s="6">
        <f t="shared" si="6"/>
        <v>0</v>
      </c>
    </row>
    <row r="38" spans="2:31" s="6" customFormat="1">
      <c r="B38" s="6" t="s">
        <v>26</v>
      </c>
      <c r="C38" s="7"/>
      <c r="D38" s="6">
        <v>0</v>
      </c>
      <c r="O38" s="15"/>
      <c r="AA38" s="15"/>
      <c r="AD38" s="6">
        <f t="shared" si="6"/>
        <v>0</v>
      </c>
      <c r="AE38" s="6">
        <f t="shared" si="6"/>
        <v>0</v>
      </c>
    </row>
    <row r="39" spans="2:31" s="6" customFormat="1">
      <c r="C39" s="7"/>
      <c r="O39" s="15"/>
      <c r="AA39" s="15"/>
      <c r="AD39" s="6">
        <f t="shared" si="6"/>
        <v>0</v>
      </c>
      <c r="AE39" s="6">
        <f t="shared" si="6"/>
        <v>0</v>
      </c>
    </row>
    <row r="40" spans="2:31" s="6" customFormat="1">
      <c r="C40" s="7"/>
      <c r="O40" s="15"/>
      <c r="AA40" s="15"/>
    </row>
    <row r="41" spans="2:31" s="7" customFormat="1">
      <c r="B41" s="8" t="s">
        <v>27</v>
      </c>
      <c r="D41" s="8">
        <f>+D42+D43+D50+D53</f>
        <v>4185</v>
      </c>
      <c r="E41" s="8">
        <f>+E42+E43+E50+E53</f>
        <v>4046.4399999999996</v>
      </c>
      <c r="F41" s="8">
        <f>+F42+F43+F50+F53</f>
        <v>4078.07</v>
      </c>
      <c r="G41" s="8">
        <f>+G42+G43+G50+G53</f>
        <v>3951.02</v>
      </c>
      <c r="H41" s="8">
        <f>+H42+H43+H50+H53</f>
        <v>3877.09</v>
      </c>
      <c r="I41" s="8">
        <f>+I42+I43+I50+I53</f>
        <v>3405.8</v>
      </c>
      <c r="J41" s="8">
        <f>+J42+J43+J50+J53</f>
        <v>3856.03</v>
      </c>
      <c r="K41" s="8">
        <f>+K42+K43+K50+K53</f>
        <v>3881.47</v>
      </c>
      <c r="L41" s="8">
        <f>+L42+L43+L50+L53</f>
        <v>4265.1400000000003</v>
      </c>
      <c r="M41" s="8">
        <f>+M42+M43+M50+M53</f>
        <v>3544.77</v>
      </c>
      <c r="N41" s="8">
        <f>+N42+N43+N50+N53</f>
        <v>3817.9399999999996</v>
      </c>
      <c r="O41" s="20">
        <f>+O42+O43+O50+O53</f>
        <v>2619.5899999999997</v>
      </c>
      <c r="P41" s="8">
        <f>+P42+P43+P50+P53</f>
        <v>2971.02</v>
      </c>
      <c r="Q41" s="8">
        <f>+Q42+Q43+Q50+Q53</f>
        <v>2648.5800000000004</v>
      </c>
      <c r="R41" s="8">
        <f>+R42+R43+R50+R53</f>
        <v>3382.34</v>
      </c>
      <c r="S41" s="8">
        <f>+S42+S43+S50+S53</f>
        <v>2922.3599999999997</v>
      </c>
      <c r="T41" s="8">
        <f>+T42+T43+T50+T53</f>
        <v>3008.98</v>
      </c>
      <c r="U41" s="8">
        <f>+U42+U43+U50+U53</f>
        <v>2340.35</v>
      </c>
      <c r="V41" s="8">
        <f>+V42+V43+V50+V53</f>
        <v>2752.49</v>
      </c>
      <c r="W41" s="8">
        <f>+W42+W43+W50+W53</f>
        <v>2648.32</v>
      </c>
      <c r="X41" s="8">
        <f>+X42+X43+X50+X53</f>
        <v>3587.8700000000003</v>
      </c>
      <c r="Y41" s="8">
        <f>+Y42+Y43+Y50+Y53</f>
        <v>2696.68</v>
      </c>
      <c r="Z41" s="8">
        <f>+Z42+Z43+Z50+Z53</f>
        <v>3314.3500000000004</v>
      </c>
      <c r="AA41" s="20">
        <f>+AA42+AA43+AA50+AA53</f>
        <v>2463.33</v>
      </c>
      <c r="AD41" s="8">
        <f>+SUMIFS($D41:$AB41,$D$4:$AB$4,AD$4,$D$5:$AB$5,"&lt;="&amp;AD$5)</f>
        <v>45528.359999999993</v>
      </c>
      <c r="AE41" s="8">
        <f>+SUMIFS($D41:$AB41,$D$4:$AB$4,AE$4,$D$5:$AB$5,"&lt;="&amp;AE$5)</f>
        <v>34736.67</v>
      </c>
    </row>
    <row r="42" spans="2:31" s="7" customFormat="1">
      <c r="B42" s="6" t="s">
        <v>28</v>
      </c>
      <c r="D42" s="6">
        <f>+'Nueva tienda'!D46*'Escenario +1'!$B$2</f>
        <v>1235</v>
      </c>
      <c r="E42" s="6">
        <f>+'Nueva tienda'!E46*'Escenario +1'!$B$2</f>
        <v>986.7</v>
      </c>
      <c r="F42" s="6">
        <f>+'Nueva tienda'!F46*'Escenario +1'!$B$2</f>
        <v>650</v>
      </c>
      <c r="G42" s="6">
        <f>+'Nueva tienda'!G46*'Escenario +1'!$B$2</f>
        <v>902.2</v>
      </c>
      <c r="H42" s="6">
        <f>+'Nueva tienda'!H46*'Escenario +1'!$B$2</f>
        <v>469.3</v>
      </c>
      <c r="I42" s="6">
        <f>+'Nueva tienda'!I46*'Escenario +1'!$B$2</f>
        <v>469.3</v>
      </c>
      <c r="J42" s="6">
        <f>+'Nueva tienda'!J46*'Escenario +1'!$B$2</f>
        <v>469.3</v>
      </c>
      <c r="K42" s="6">
        <f>+'Nueva tienda'!K46*'Escenario +1'!$B$2</f>
        <v>811.2</v>
      </c>
      <c r="L42" s="6">
        <f>+'Nueva tienda'!L46*'Escenario +1'!$B$2</f>
        <v>839.80000000000007</v>
      </c>
      <c r="M42" s="6">
        <f>+'Nueva tienda'!M46*'Escenario +1'!$B$2</f>
        <v>439.40000000000003</v>
      </c>
      <c r="N42" s="6">
        <f>+'Nueva tienda'!N46*'Escenario +1'!$B$2</f>
        <v>447.2</v>
      </c>
      <c r="O42" s="15">
        <f>+'Nueva tienda'!O46*'Escenario +1'!$B$2</f>
        <v>843.7</v>
      </c>
      <c r="P42" s="6">
        <f>+'Nueva tienda'!P46*'Escenario +1'!$B$2</f>
        <v>694.2</v>
      </c>
      <c r="Q42" s="6">
        <f>+'Nueva tienda'!Q46*'Escenario +1'!$B$2</f>
        <v>852.80000000000007</v>
      </c>
      <c r="R42" s="6">
        <f>+'Nueva tienda'!R46*'Escenario +1'!$B$2</f>
        <v>1293.5</v>
      </c>
      <c r="S42" s="6">
        <f>+'Nueva tienda'!S46*'Escenario +1'!$B$2</f>
        <v>1016.6</v>
      </c>
      <c r="T42" s="6">
        <f>+'Nueva tienda'!T46*'Escenario +1'!$B$2</f>
        <v>746.2</v>
      </c>
      <c r="U42" s="6">
        <f>+'Nueva tienda'!U46*'Escenario +1'!$B$2</f>
        <v>570.70000000000005</v>
      </c>
      <c r="V42" s="6">
        <f>+'Nueva tienda'!V46*'Escenario +1'!$B$2</f>
        <v>603.20000000000005</v>
      </c>
      <c r="W42" s="6">
        <f>+'Nueva tienda'!W46*'Escenario +1'!$B$2</f>
        <v>760.5</v>
      </c>
      <c r="X42" s="6">
        <f>+'Nueva tienda'!X46*'Escenario +1'!$B$2</f>
        <v>1367.6000000000001</v>
      </c>
      <c r="Y42" s="6">
        <f>+'Nueva tienda'!Y46*'Escenario +1'!$B$2</f>
        <v>877.5</v>
      </c>
      <c r="Z42" s="6">
        <f>+'Nueva tienda'!Z46*'Escenario +1'!$B$2</f>
        <v>1179.1000000000001</v>
      </c>
      <c r="AA42" s="15">
        <f>+'Nueva tienda'!AA46*'Escenario +1'!$B$2</f>
        <v>650</v>
      </c>
      <c r="AD42" s="6">
        <f>+SUMIFS($D42:$AB42,$D$4:$AB$4,AD$4,$D$5:$AB$5,"&lt;="&amp;AD$5)</f>
        <v>8563.1</v>
      </c>
      <c r="AE42" s="6">
        <f>+SUMIFS($D42:$AB42,$D$4:$AB$4,AE$4,$D$5:$AB$5,"&lt;="&amp;AE$5)</f>
        <v>10611.9</v>
      </c>
    </row>
    <row r="43" spans="2:31" s="7" customFormat="1">
      <c r="B43" s="6" t="s">
        <v>29</v>
      </c>
      <c r="D43" s="6">
        <f>+SUM(D44:D49)</f>
        <v>1950</v>
      </c>
      <c r="E43" s="6">
        <f>+SUM(E44:E49)</f>
        <v>2800</v>
      </c>
      <c r="F43" s="6">
        <f>+SUM(F44:F49)</f>
        <v>3150</v>
      </c>
      <c r="G43" s="6">
        <f>+SUM(G44:G49)</f>
        <v>2800</v>
      </c>
      <c r="H43" s="6">
        <f>+SUM(H44:H49)</f>
        <v>3150</v>
      </c>
      <c r="I43" s="6">
        <f>+SUM(I44:I49)</f>
        <v>2800</v>
      </c>
      <c r="J43" s="6">
        <f>+SUM(J44:J49)</f>
        <v>3150</v>
      </c>
      <c r="K43" s="6">
        <f>+SUM(K44:K49)</f>
        <v>2800</v>
      </c>
      <c r="L43" s="6">
        <f>+SUM(L44:L49)</f>
        <v>3150</v>
      </c>
      <c r="M43" s="6">
        <f>+SUM(M44:M49)</f>
        <v>2800</v>
      </c>
      <c r="N43" s="6">
        <f>+SUM(N44:N49)</f>
        <v>3150</v>
      </c>
      <c r="O43" s="15">
        <f>+SUM(O44:O49)</f>
        <v>1600</v>
      </c>
      <c r="P43" s="6">
        <f>+SUM(P44:P49)</f>
        <v>1950</v>
      </c>
      <c r="Q43" s="6">
        <f>+SUM(Q44:Q49)</f>
        <v>1600</v>
      </c>
      <c r="R43" s="6">
        <f>+SUM(R44:R49)</f>
        <v>1950</v>
      </c>
      <c r="S43" s="6">
        <f>+SUM(S44:S49)</f>
        <v>1600</v>
      </c>
      <c r="T43" s="6">
        <f>+SUM(T44:T49)</f>
        <v>1950</v>
      </c>
      <c r="U43" s="6">
        <f>+SUM(U44:U49)</f>
        <v>1600</v>
      </c>
      <c r="V43" s="6">
        <f>+SUM(V44:V49)</f>
        <v>1950</v>
      </c>
      <c r="W43" s="6">
        <f>+SUM(W44:W49)</f>
        <v>1600</v>
      </c>
      <c r="X43" s="6">
        <f>+SUM(X44:X49)</f>
        <v>1950</v>
      </c>
      <c r="Y43" s="6">
        <f>+SUM(Y44:Y49)</f>
        <v>1600</v>
      </c>
      <c r="Z43" s="6">
        <f>+SUM(Z44:Z49)</f>
        <v>1950</v>
      </c>
      <c r="AA43" s="15">
        <f>+SUM(AA44:AA49)</f>
        <v>1600</v>
      </c>
      <c r="AD43" s="6">
        <f>+SUMIFS($D43:$AB43,$D$4:$AB$4,AD$4,$D$5:$AB$5,"&lt;="&amp;AD$5)</f>
        <v>33300</v>
      </c>
      <c r="AE43" s="6">
        <f>+SUMIFS($D43:$AB43,$D$4:$AB$4,AE$4,$D$5:$AB$5,"&lt;="&amp;AE$5)</f>
        <v>21300</v>
      </c>
    </row>
    <row r="44" spans="2:31" s="7" customFormat="1">
      <c r="B44" s="7" t="s">
        <v>30</v>
      </c>
      <c r="D44" s="9">
        <f>+'Nueva tienda'!D48</f>
        <v>800</v>
      </c>
      <c r="E44" s="9">
        <f>+'Nueva tienda'!E48</f>
        <v>800</v>
      </c>
      <c r="F44" s="9">
        <f>+'Nueva tienda'!F48</f>
        <v>800</v>
      </c>
      <c r="G44" s="9">
        <f>+'Nueva tienda'!G48</f>
        <v>800</v>
      </c>
      <c r="H44" s="9">
        <f>+'Nueva tienda'!H48</f>
        <v>800</v>
      </c>
      <c r="I44" s="9">
        <f>+'Nueva tienda'!I48</f>
        <v>800</v>
      </c>
      <c r="J44" s="9">
        <f>+'Nueva tienda'!J48</f>
        <v>800</v>
      </c>
      <c r="K44" s="9">
        <f>+'Nueva tienda'!K48</f>
        <v>800</v>
      </c>
      <c r="L44" s="9">
        <f>+'Nueva tienda'!L48</f>
        <v>800</v>
      </c>
      <c r="M44" s="9">
        <f>+'Nueva tienda'!M48</f>
        <v>800</v>
      </c>
      <c r="N44" s="9">
        <f>+'Nueva tienda'!N48</f>
        <v>800</v>
      </c>
      <c r="O44" s="18">
        <f>+'Nueva tienda'!O48</f>
        <v>800</v>
      </c>
      <c r="P44" s="9">
        <f>+'Nueva tienda'!P48</f>
        <v>800</v>
      </c>
      <c r="Q44" s="9">
        <f>+'Nueva tienda'!Q48</f>
        <v>800</v>
      </c>
      <c r="R44" s="9">
        <f>+'Nueva tienda'!R48</f>
        <v>800</v>
      </c>
      <c r="S44" s="9">
        <f>+'Nueva tienda'!S48</f>
        <v>800</v>
      </c>
      <c r="T44" s="9">
        <f>+'Nueva tienda'!T48</f>
        <v>800</v>
      </c>
      <c r="U44" s="9">
        <f>+'Nueva tienda'!U48</f>
        <v>800</v>
      </c>
      <c r="V44" s="9">
        <f>+'Nueva tienda'!V48</f>
        <v>800</v>
      </c>
      <c r="W44" s="9">
        <f>+'Nueva tienda'!W48</f>
        <v>800</v>
      </c>
      <c r="X44" s="9">
        <f>+'Nueva tienda'!X48</f>
        <v>800</v>
      </c>
      <c r="Y44" s="9">
        <f>+'Nueva tienda'!Y48</f>
        <v>800</v>
      </c>
      <c r="Z44" s="9">
        <f>+'Nueva tienda'!Z48</f>
        <v>800</v>
      </c>
      <c r="AA44" s="18">
        <f>+'Nueva tienda'!AA48</f>
        <v>800</v>
      </c>
      <c r="AD44" s="7">
        <f>+SUMIFS($D44:$AB44,$D$4:$AB$4,AD$4,$D$5:$AB$5,"&lt;="&amp;AD$5)</f>
        <v>9600</v>
      </c>
      <c r="AE44" s="7">
        <f>+SUMIFS($D44:$AB44,$D$4:$AB$4,AE$4,$D$5:$AB$5,"&lt;="&amp;AE$5)</f>
        <v>9600</v>
      </c>
    </row>
    <row r="45" spans="2:31" s="7" customFormat="1">
      <c r="B45" s="7" t="s">
        <v>31</v>
      </c>
      <c r="D45" s="9">
        <f>+'Nueva tienda'!D49</f>
        <v>800</v>
      </c>
      <c r="E45" s="9">
        <f>+'Nueva tienda'!E49</f>
        <v>800</v>
      </c>
      <c r="F45" s="9">
        <f>+'Nueva tienda'!F49</f>
        <v>800</v>
      </c>
      <c r="G45" s="9">
        <f>+'Nueva tienda'!G49</f>
        <v>800</v>
      </c>
      <c r="H45" s="9">
        <f>+'Nueva tienda'!H49</f>
        <v>800</v>
      </c>
      <c r="I45" s="9">
        <f>+'Nueva tienda'!I49</f>
        <v>800</v>
      </c>
      <c r="J45" s="9">
        <f>+'Nueva tienda'!J49</f>
        <v>800</v>
      </c>
      <c r="K45" s="9">
        <f>+'Nueva tienda'!K49</f>
        <v>800</v>
      </c>
      <c r="L45" s="9">
        <f>+'Nueva tienda'!L49</f>
        <v>800</v>
      </c>
      <c r="M45" s="9">
        <f>+'Nueva tienda'!M49</f>
        <v>800</v>
      </c>
      <c r="N45" s="9">
        <f>+'Nueva tienda'!N49</f>
        <v>800</v>
      </c>
      <c r="O45" s="18">
        <f>+'Nueva tienda'!O49</f>
        <v>800</v>
      </c>
      <c r="P45" s="9">
        <f>+'Nueva tienda'!P49</f>
        <v>800</v>
      </c>
      <c r="Q45" s="9">
        <f>+'Nueva tienda'!Q49</f>
        <v>800</v>
      </c>
      <c r="R45" s="9">
        <f>+'Nueva tienda'!R49</f>
        <v>800</v>
      </c>
      <c r="S45" s="9">
        <f>+'Nueva tienda'!S49</f>
        <v>800</v>
      </c>
      <c r="T45" s="9">
        <f>+'Nueva tienda'!T49</f>
        <v>800</v>
      </c>
      <c r="U45" s="9">
        <f>+'Nueva tienda'!U49</f>
        <v>800</v>
      </c>
      <c r="V45" s="9">
        <f>+'Nueva tienda'!V49</f>
        <v>800</v>
      </c>
      <c r="W45" s="9">
        <f>+'Nueva tienda'!W49</f>
        <v>800</v>
      </c>
      <c r="X45" s="9">
        <f>+'Nueva tienda'!X49</f>
        <v>800</v>
      </c>
      <c r="Y45" s="9">
        <f>+'Nueva tienda'!Y49</f>
        <v>800</v>
      </c>
      <c r="Z45" s="9">
        <f>+'Nueva tienda'!Z49</f>
        <v>800</v>
      </c>
      <c r="AA45" s="18">
        <f>+'Nueva tienda'!AA49</f>
        <v>800</v>
      </c>
      <c r="AD45" s="7">
        <f>+SUMIFS($D45:$AB45,$D$4:$AB$4,AD$4,$D$5:$AB$5,"&lt;="&amp;AD$5)</f>
        <v>9600</v>
      </c>
      <c r="AE45" s="7">
        <f>+SUMIFS($D45:$AB45,$D$4:$AB$4,AE$4,$D$5:$AB$5,"&lt;="&amp;AE$5)</f>
        <v>9600</v>
      </c>
    </row>
    <row r="46" spans="2:31" s="7" customFormat="1">
      <c r="B46" s="7" t="s">
        <v>32</v>
      </c>
      <c r="D46" s="10">
        <f>+'Nueva tienda'!D50</f>
        <v>200</v>
      </c>
      <c r="E46" s="10">
        <f>+'Nueva tienda'!E50</f>
        <v>0</v>
      </c>
      <c r="F46" s="10">
        <f>+'Nueva tienda'!F50</f>
        <v>200</v>
      </c>
      <c r="G46" s="10">
        <f>+'Nueva tienda'!G50</f>
        <v>0</v>
      </c>
      <c r="H46" s="10">
        <f>+'Nueva tienda'!H50</f>
        <v>200</v>
      </c>
      <c r="I46" s="10">
        <f>+'Nueva tienda'!I50</f>
        <v>0</v>
      </c>
      <c r="J46" s="10">
        <f>+'Nueva tienda'!J50</f>
        <v>200</v>
      </c>
      <c r="K46" s="10">
        <f>+'Nueva tienda'!K50</f>
        <v>0</v>
      </c>
      <c r="L46" s="10">
        <f>+'Nueva tienda'!L50</f>
        <v>200</v>
      </c>
      <c r="M46" s="10">
        <f>+'Nueva tienda'!M50</f>
        <v>0</v>
      </c>
      <c r="N46" s="10">
        <f>+'Nueva tienda'!N50</f>
        <v>200</v>
      </c>
      <c r="O46" s="17">
        <f>+'Nueva tienda'!O50</f>
        <v>0</v>
      </c>
      <c r="P46" s="10">
        <f>+'Nueva tienda'!P50</f>
        <v>200</v>
      </c>
      <c r="Q46" s="10">
        <f>+'Nueva tienda'!Q50</f>
        <v>0</v>
      </c>
      <c r="R46" s="10">
        <f>+'Nueva tienda'!R50</f>
        <v>200</v>
      </c>
      <c r="S46" s="10">
        <f>+'Nueva tienda'!S50</f>
        <v>0</v>
      </c>
      <c r="T46" s="10">
        <f>+'Nueva tienda'!T50</f>
        <v>200</v>
      </c>
      <c r="U46" s="10">
        <f>+'Nueva tienda'!U50</f>
        <v>0</v>
      </c>
      <c r="V46" s="10">
        <f>+'Nueva tienda'!V50</f>
        <v>200</v>
      </c>
      <c r="W46" s="10">
        <f>+'Nueva tienda'!W50</f>
        <v>0</v>
      </c>
      <c r="X46" s="10">
        <f>+'Nueva tienda'!X50</f>
        <v>200</v>
      </c>
      <c r="Y46" s="10">
        <f>+'Nueva tienda'!Y50</f>
        <v>0</v>
      </c>
      <c r="Z46" s="10">
        <f>+'Nueva tienda'!Z50</f>
        <v>200</v>
      </c>
      <c r="AA46" s="17">
        <f>+'Nueva tienda'!AA50</f>
        <v>0</v>
      </c>
      <c r="AD46" s="10">
        <f>+SUMIFS($D46:$AB46,$D$4:$AB$4,AD$4,$D$5:$AB$5,"&lt;="&amp;AD$5)</f>
        <v>1200</v>
      </c>
      <c r="AE46" s="10">
        <f>+SUMIFS($D46:$AB46,$D$4:$AB$4,AE$4,$D$5:$AB$5,"&lt;="&amp;AE$5)</f>
        <v>1200</v>
      </c>
    </row>
    <row r="47" spans="2:31" s="7" customFormat="1">
      <c r="B47" s="7" t="s">
        <v>33</v>
      </c>
      <c r="D47" s="10">
        <f>+'Nueva tienda'!D51</f>
        <v>150</v>
      </c>
      <c r="E47" s="9">
        <f>+'Nueva tienda'!E51</f>
        <v>0</v>
      </c>
      <c r="F47" s="9">
        <f>+'Nueva tienda'!F51</f>
        <v>150</v>
      </c>
      <c r="G47" s="9">
        <f>+'Nueva tienda'!G51</f>
        <v>0</v>
      </c>
      <c r="H47" s="10">
        <f>+'Nueva tienda'!H51</f>
        <v>150</v>
      </c>
      <c r="I47" s="9">
        <f>+'Nueva tienda'!I51</f>
        <v>0</v>
      </c>
      <c r="J47" s="9">
        <f>+'Nueva tienda'!J51</f>
        <v>150</v>
      </c>
      <c r="K47" s="9">
        <f>+'Nueva tienda'!K51</f>
        <v>0</v>
      </c>
      <c r="L47" s="10">
        <f>+'Nueva tienda'!L51</f>
        <v>150</v>
      </c>
      <c r="M47" s="9">
        <f>+'Nueva tienda'!M51</f>
        <v>0</v>
      </c>
      <c r="N47" s="9">
        <f>+'Nueva tienda'!N51</f>
        <v>150</v>
      </c>
      <c r="O47" s="18">
        <f>+'Nueva tienda'!O51</f>
        <v>0</v>
      </c>
      <c r="P47" s="10">
        <f>+'Nueva tienda'!P51</f>
        <v>150</v>
      </c>
      <c r="Q47" s="9">
        <f>+'Nueva tienda'!Q51</f>
        <v>0</v>
      </c>
      <c r="R47" s="9">
        <f>+'Nueva tienda'!R51</f>
        <v>150</v>
      </c>
      <c r="S47" s="9">
        <f>+'Nueva tienda'!S51</f>
        <v>0</v>
      </c>
      <c r="T47" s="10">
        <f>+'Nueva tienda'!T51</f>
        <v>150</v>
      </c>
      <c r="U47" s="9">
        <f>+'Nueva tienda'!U51</f>
        <v>0</v>
      </c>
      <c r="V47" s="9">
        <f>+'Nueva tienda'!V51</f>
        <v>150</v>
      </c>
      <c r="W47" s="9">
        <f>+'Nueva tienda'!W51</f>
        <v>0</v>
      </c>
      <c r="X47" s="10">
        <f>+'Nueva tienda'!X51</f>
        <v>150</v>
      </c>
      <c r="Y47" s="9">
        <f>+'Nueva tienda'!Y51</f>
        <v>0</v>
      </c>
      <c r="Z47" s="9">
        <f>+'Nueva tienda'!Z51</f>
        <v>150</v>
      </c>
      <c r="AA47" s="18">
        <f>+'Nueva tienda'!AA51</f>
        <v>0</v>
      </c>
      <c r="AD47" s="9">
        <f>+SUMIFS($D47:$AB47,$D$4:$AB$4,AD$4,$D$5:$AB$5,"&lt;="&amp;AD$5)</f>
        <v>900</v>
      </c>
      <c r="AE47" s="9">
        <f>+SUMIFS($D47:$AB47,$D$4:$AB$4,AE$4,$D$5:$AB$5,"&lt;="&amp;AE$5)</f>
        <v>900</v>
      </c>
    </row>
    <row r="48" spans="2:31" s="7" customFormat="1">
      <c r="B48" s="7" t="s">
        <v>34</v>
      </c>
      <c r="D48" s="9">
        <f>+'Nueva tienda'!D52</f>
        <v>0</v>
      </c>
      <c r="E48" s="9">
        <f>+'Nueva tienda'!E52</f>
        <v>0</v>
      </c>
      <c r="F48" s="9">
        <f>+'Nueva tienda'!F52</f>
        <v>0</v>
      </c>
      <c r="G48" s="9">
        <f>+'Nueva tienda'!G52</f>
        <v>0</v>
      </c>
      <c r="H48" s="9">
        <f>+'Nueva tienda'!H52</f>
        <v>0</v>
      </c>
      <c r="I48" s="9">
        <f>+'Nueva tienda'!I52</f>
        <v>0</v>
      </c>
      <c r="J48" s="9">
        <f>+'Nueva tienda'!J52</f>
        <v>0</v>
      </c>
      <c r="K48" s="9">
        <f>+'Nueva tienda'!K52</f>
        <v>0</v>
      </c>
      <c r="L48" s="9">
        <f>+'Nueva tienda'!L52</f>
        <v>0</v>
      </c>
      <c r="M48" s="9">
        <f>+'Nueva tienda'!M52</f>
        <v>0</v>
      </c>
      <c r="N48" s="9">
        <f>+'Nueva tienda'!N52</f>
        <v>0</v>
      </c>
      <c r="O48" s="18">
        <f>+'Nueva tienda'!O52</f>
        <v>0</v>
      </c>
      <c r="P48" s="9">
        <f>+'Nueva tienda'!P52</f>
        <v>0</v>
      </c>
      <c r="Q48" s="9">
        <f>+'Nueva tienda'!Q52</f>
        <v>0</v>
      </c>
      <c r="R48" s="9">
        <f>+'Nueva tienda'!R52</f>
        <v>0</v>
      </c>
      <c r="S48" s="9">
        <f>+'Nueva tienda'!S52</f>
        <v>0</v>
      </c>
      <c r="T48" s="9">
        <f>+'Nueva tienda'!T52</f>
        <v>0</v>
      </c>
      <c r="U48" s="9">
        <f>+'Nueva tienda'!U52</f>
        <v>0</v>
      </c>
      <c r="V48" s="9">
        <f>+'Nueva tienda'!V52</f>
        <v>0</v>
      </c>
      <c r="W48" s="9">
        <f>+'Nueva tienda'!W52</f>
        <v>0</v>
      </c>
      <c r="X48" s="9">
        <f>+'Nueva tienda'!X52</f>
        <v>0</v>
      </c>
      <c r="Y48" s="9">
        <f>+'Nueva tienda'!Y52</f>
        <v>0</v>
      </c>
      <c r="Z48" s="9">
        <f>+'Nueva tienda'!Z52</f>
        <v>0</v>
      </c>
      <c r="AA48" s="18">
        <f>+'Nueva tienda'!AA52</f>
        <v>0</v>
      </c>
      <c r="AD48" s="9">
        <f>+SUMIFS($D48:$AB48,$D$4:$AB$4,AD$4,$D$5:$AB$5,"&lt;="&amp;AD$5)</f>
        <v>0</v>
      </c>
      <c r="AE48" s="9">
        <f>+SUMIFS($D48:$AB48,$D$4:$AB$4,AE$4,$D$5:$AB$5,"&lt;="&amp;AE$5)</f>
        <v>0</v>
      </c>
    </row>
    <row r="49" spans="2:32" s="7" customFormat="1">
      <c r="B49" s="7" t="s">
        <v>35</v>
      </c>
      <c r="D49" s="9">
        <f>+'Nueva tienda'!D53</f>
        <v>0</v>
      </c>
      <c r="E49" s="9">
        <f>+'Nueva tienda'!E53</f>
        <v>1200</v>
      </c>
      <c r="F49" s="9">
        <f>+'Nueva tienda'!F53</f>
        <v>1200</v>
      </c>
      <c r="G49" s="9">
        <f>+'Nueva tienda'!G53</f>
        <v>1200</v>
      </c>
      <c r="H49" s="9">
        <f>+'Nueva tienda'!H53</f>
        <v>1200</v>
      </c>
      <c r="I49" s="9">
        <f>+'Nueva tienda'!I53</f>
        <v>1200</v>
      </c>
      <c r="J49" s="9">
        <f>+'Nueva tienda'!J53</f>
        <v>1200</v>
      </c>
      <c r="K49" s="9">
        <f>+'Nueva tienda'!K53</f>
        <v>1200</v>
      </c>
      <c r="L49" s="9">
        <f>+'Nueva tienda'!L53</f>
        <v>1200</v>
      </c>
      <c r="M49" s="9">
        <f>+'Nueva tienda'!M53</f>
        <v>1200</v>
      </c>
      <c r="N49" s="9">
        <f>+'Nueva tienda'!N53</f>
        <v>1200</v>
      </c>
      <c r="O49" s="9">
        <f>+'Nueva tienda'!O53</f>
        <v>0</v>
      </c>
      <c r="P49" s="9">
        <f>+'Nueva tienda'!P53</f>
        <v>0</v>
      </c>
      <c r="Q49" s="9">
        <f>+'Nueva tienda'!Q53</f>
        <v>0</v>
      </c>
      <c r="R49" s="9">
        <f>+'Nueva tienda'!R53</f>
        <v>0</v>
      </c>
      <c r="S49" s="9">
        <f>+'Nueva tienda'!S53</f>
        <v>0</v>
      </c>
      <c r="T49" s="9">
        <f>+'Nueva tienda'!T53</f>
        <v>0</v>
      </c>
      <c r="U49" s="9">
        <f>+'Nueva tienda'!U53</f>
        <v>0</v>
      </c>
      <c r="V49" s="9">
        <f>+'Nueva tienda'!V53</f>
        <v>0</v>
      </c>
      <c r="W49" s="9">
        <f>+'Nueva tienda'!W53</f>
        <v>0</v>
      </c>
      <c r="X49" s="9">
        <f>+'Nueva tienda'!X53</f>
        <v>0</v>
      </c>
      <c r="Y49" s="9">
        <f>+'Nueva tienda'!Y53</f>
        <v>0</v>
      </c>
      <c r="Z49" s="9">
        <f>+'Nueva tienda'!Z53</f>
        <v>0</v>
      </c>
      <c r="AA49" s="18">
        <f>+'Nueva tienda'!AA53</f>
        <v>0</v>
      </c>
      <c r="AD49" s="9">
        <f>+SUMIFS($D49:$AB49,$D$4:$AB$4,AD$4,$D$5:$AB$5,"&lt;="&amp;AD$5)</f>
        <v>12000</v>
      </c>
      <c r="AE49" s="9">
        <f>+SUMIFS($D49:$AB49,$D$4:$AB$4,AE$4,$D$5:$AB$5,"&lt;="&amp;AE$5)</f>
        <v>0</v>
      </c>
    </row>
    <row r="50" spans="2:32" s="7" customFormat="1">
      <c r="B50" s="6" t="s">
        <v>36</v>
      </c>
      <c r="D50" s="6">
        <f>+SUM(D51:D52)</f>
        <v>0</v>
      </c>
      <c r="E50" s="6">
        <f>+SUM(E51:E52)</f>
        <v>259.74</v>
      </c>
      <c r="F50" s="6">
        <f>+SUM(F51:F52)</f>
        <v>278.07000000000005</v>
      </c>
      <c r="G50" s="6">
        <f>+SUM(G51:G52)</f>
        <v>248.82000000000002</v>
      </c>
      <c r="H50" s="6">
        <f>+SUM(H51:H52)</f>
        <v>257.79000000000002</v>
      </c>
      <c r="I50" s="6">
        <f>+SUM(I51:I52)</f>
        <v>136.5</v>
      </c>
      <c r="J50" s="6">
        <f>+SUM(J51:J52)</f>
        <v>236.73000000000002</v>
      </c>
      <c r="K50" s="6">
        <f>+SUM(K51:K52)</f>
        <v>270.27000000000004</v>
      </c>
      <c r="L50" s="6">
        <f>+SUM(L51:L52)</f>
        <v>275.34000000000003</v>
      </c>
      <c r="M50" s="6">
        <f>+SUM(M51:M52)</f>
        <v>305.37</v>
      </c>
      <c r="N50" s="6">
        <f>+SUM(N51:N52)</f>
        <v>220.74</v>
      </c>
      <c r="O50" s="15">
        <f>+SUM(O51:O52)</f>
        <v>175.89000000000001</v>
      </c>
      <c r="P50" s="6">
        <f>+SUM(P51:P52)</f>
        <v>326.82000000000005</v>
      </c>
      <c r="Q50" s="6">
        <f>+SUM(Q51:Q52)</f>
        <v>195.78</v>
      </c>
      <c r="R50" s="6">
        <f>+SUM(R51:R52)</f>
        <v>138.84</v>
      </c>
      <c r="S50" s="6">
        <f>+SUM(S51:S52)</f>
        <v>305.76</v>
      </c>
      <c r="T50" s="6">
        <f>+SUM(T51:T52)</f>
        <v>312.78000000000003</v>
      </c>
      <c r="U50" s="6">
        <f>+SUM(U51:U52)</f>
        <v>169.65</v>
      </c>
      <c r="V50" s="6">
        <f>+SUM(V51:V52)</f>
        <v>199.29000000000002</v>
      </c>
      <c r="W50" s="6">
        <f>+SUM(W51:W52)</f>
        <v>287.82000000000005</v>
      </c>
      <c r="X50" s="6">
        <f>+SUM(X51:X52)</f>
        <v>270.27000000000004</v>
      </c>
      <c r="Y50" s="6">
        <f>+SUM(Y51:Y52)</f>
        <v>219.18</v>
      </c>
      <c r="Z50" s="6">
        <f>+SUM(Z51:Z52)</f>
        <v>185.25</v>
      </c>
      <c r="AA50" s="15">
        <f>+SUM(AA51:AA52)</f>
        <v>213.33</v>
      </c>
      <c r="AD50" s="6"/>
      <c r="AE50" s="6"/>
    </row>
    <row r="51" spans="2:32" s="7" customFormat="1">
      <c r="B51" s="7" t="s">
        <v>37</v>
      </c>
      <c r="D51" s="7">
        <f>+IF(D32/D26&gt;=200,5%*D32,0)</f>
        <v>0</v>
      </c>
      <c r="E51" s="7">
        <f>+IF(E32/E26&gt;=200,5%*E32,0)</f>
        <v>216.45000000000002</v>
      </c>
      <c r="F51" s="7">
        <f>+IF(F32/F26&gt;=200,5%*F32,0)</f>
        <v>231.72500000000002</v>
      </c>
      <c r="G51" s="7">
        <f>+IF(G32/G26&gt;=200,5%*G32,0)</f>
        <v>207.35000000000002</v>
      </c>
      <c r="H51" s="7">
        <f>+IF(H32/H26&gt;=200,5%*H32,0)</f>
        <v>214.82500000000002</v>
      </c>
      <c r="I51" s="7">
        <f>+IF(I32/I26&gt;=200,5%*I32,0)</f>
        <v>113.75</v>
      </c>
      <c r="J51" s="7">
        <f>+IF(J32/J26&gt;=200,5%*J32,0)</f>
        <v>197.27500000000001</v>
      </c>
      <c r="K51" s="7">
        <f>+IF(K32/K26&gt;=200,5%*K32,0)</f>
        <v>225.22500000000002</v>
      </c>
      <c r="L51" s="7">
        <f>+IF(L32/L26&gt;=200,5%*L32,0)</f>
        <v>229.45000000000002</v>
      </c>
      <c r="M51" s="7">
        <f>+IF(M32/M26&gt;=200,5%*M32,0)</f>
        <v>254.47500000000002</v>
      </c>
      <c r="N51" s="7">
        <f>+IF(N32/N26&gt;=200,5%*N32,0)</f>
        <v>183.95000000000002</v>
      </c>
      <c r="O51" s="16">
        <f>+IF(O32/O26&gt;=200,5%*O32,0)</f>
        <v>146.57500000000002</v>
      </c>
      <c r="P51" s="7">
        <f>+IF(P32/P26&gt;=200,5%*P32,0)</f>
        <v>272.35000000000002</v>
      </c>
      <c r="Q51" s="7">
        <f>+IF(Q32/Q26&gt;=200,5%*Q32,0)</f>
        <v>163.15</v>
      </c>
      <c r="R51" s="7">
        <f>+IF(R32/R26&gt;=200,5%*R32,0)</f>
        <v>115.7</v>
      </c>
      <c r="S51" s="7">
        <f>+IF(S32/S26&gt;=200,5%*S32,0)</f>
        <v>254.8</v>
      </c>
      <c r="T51" s="7">
        <f>+IF(T32/T26&gt;=200,5%*T32,0)</f>
        <v>260.65000000000003</v>
      </c>
      <c r="U51" s="7">
        <f>+IF(U32/U26&gt;=200,5%*U32,0)</f>
        <v>141.375</v>
      </c>
      <c r="V51" s="7">
        <f>+IF(V32/V26&gt;=200,5%*V32,0)</f>
        <v>166.07500000000002</v>
      </c>
      <c r="W51" s="7">
        <f>+IF(W32/W26&gt;=200,5%*W32,0)</f>
        <v>239.85000000000002</v>
      </c>
      <c r="X51" s="7">
        <f>+IF(X32/X26&gt;=200,5%*X32,0)</f>
        <v>225.22500000000002</v>
      </c>
      <c r="Y51" s="7">
        <f>+IF(Y32/Y26&gt;=200,5%*Y32,0)</f>
        <v>182.65</v>
      </c>
      <c r="Z51" s="7">
        <f>+IF(Z32/Z26&gt;=200,5%*Z32,0)</f>
        <v>154.375</v>
      </c>
      <c r="AA51" s="16">
        <f>+IF(AA32/AA26&gt;=200,5%*AA32,0)</f>
        <v>177.77500000000001</v>
      </c>
      <c r="AD51" s="7">
        <f>+SUMIFS($D51:$AB51,$D$4:$AB$4,AD$4,$D$5:$AB$5,"&lt;="&amp;AD$5)</f>
        <v>2221.0500000000002</v>
      </c>
      <c r="AE51" s="7">
        <f>+SUMIFS($D51:$AB51,$D$4:$AB$4,AE$4,$D$5:$AB$5,"&lt;="&amp;AE$5)</f>
        <v>2353.9750000000004</v>
      </c>
    </row>
    <row r="52" spans="2:32" s="7" customFormat="1">
      <c r="B52" s="7" t="s">
        <v>38</v>
      </c>
      <c r="D52" s="7">
        <f t="shared" ref="D52:AA52" si="8">1%*D32</f>
        <v>0</v>
      </c>
      <c r="E52" s="7">
        <f t="shared" si="8"/>
        <v>43.29</v>
      </c>
      <c r="F52" s="7">
        <f t="shared" si="8"/>
        <v>46.344999999999999</v>
      </c>
      <c r="G52" s="7">
        <f t="shared" si="8"/>
        <v>41.47</v>
      </c>
      <c r="H52" s="7">
        <f t="shared" si="8"/>
        <v>42.965000000000003</v>
      </c>
      <c r="I52" s="7">
        <f t="shared" si="8"/>
        <v>22.75</v>
      </c>
      <c r="J52" s="7">
        <f t="shared" si="8"/>
        <v>39.454999999999998</v>
      </c>
      <c r="K52" s="7">
        <f t="shared" si="8"/>
        <v>45.045000000000002</v>
      </c>
      <c r="L52" s="7">
        <f t="shared" si="8"/>
        <v>45.89</v>
      </c>
      <c r="M52" s="7">
        <f t="shared" si="8"/>
        <v>50.895000000000003</v>
      </c>
      <c r="N52" s="7">
        <f t="shared" si="8"/>
        <v>36.79</v>
      </c>
      <c r="O52" s="16">
        <f t="shared" si="8"/>
        <v>29.315000000000001</v>
      </c>
      <c r="P52" s="7">
        <f t="shared" si="8"/>
        <v>54.47</v>
      </c>
      <c r="Q52" s="7">
        <f t="shared" si="8"/>
        <v>32.630000000000003</v>
      </c>
      <c r="R52" s="7">
        <f t="shared" si="8"/>
        <v>23.14</v>
      </c>
      <c r="S52" s="7">
        <f t="shared" si="8"/>
        <v>50.96</v>
      </c>
      <c r="T52" s="7">
        <f t="shared" si="8"/>
        <v>52.13</v>
      </c>
      <c r="U52" s="7">
        <f t="shared" si="8"/>
        <v>28.275000000000002</v>
      </c>
      <c r="V52" s="7">
        <f t="shared" si="8"/>
        <v>33.215000000000003</v>
      </c>
      <c r="W52" s="7">
        <f t="shared" si="8"/>
        <v>47.97</v>
      </c>
      <c r="X52" s="7">
        <f t="shared" si="8"/>
        <v>45.045000000000002</v>
      </c>
      <c r="Y52" s="7">
        <f t="shared" si="8"/>
        <v>36.53</v>
      </c>
      <c r="Z52" s="7">
        <f t="shared" si="8"/>
        <v>30.875</v>
      </c>
      <c r="AA52" s="16">
        <f t="shared" si="8"/>
        <v>35.555</v>
      </c>
      <c r="AD52" s="7">
        <f>+SUMIFS($D52:$AB52,$D$4:$AB$4,AD$4,$D$5:$AB$5,"&lt;="&amp;AD$5)</f>
        <v>444.21</v>
      </c>
      <c r="AE52" s="7">
        <f>+SUMIFS($D52:$AB52,$D$4:$AB$4,AE$4,$D$5:$AB$5,"&lt;="&amp;AE$5)</f>
        <v>470.79500000000002</v>
      </c>
    </row>
    <row r="53" spans="2:32" s="7" customFormat="1">
      <c r="B53" s="6" t="s">
        <v>39</v>
      </c>
      <c r="D53" s="6">
        <f t="shared" ref="D53:I53" si="9">+SUM(D54:D55)</f>
        <v>1000</v>
      </c>
      <c r="E53" s="6">
        <f t="shared" si="9"/>
        <v>0</v>
      </c>
      <c r="F53" s="6">
        <f t="shared" si="9"/>
        <v>0</v>
      </c>
      <c r="G53" s="6">
        <f t="shared" si="9"/>
        <v>0</v>
      </c>
      <c r="H53" s="6">
        <f t="shared" si="9"/>
        <v>0</v>
      </c>
      <c r="I53" s="6">
        <f t="shared" si="9"/>
        <v>0</v>
      </c>
      <c r="J53" s="6">
        <f t="shared" ref="J53" si="10">+SUM(J54:J55)</f>
        <v>0</v>
      </c>
      <c r="K53" s="6">
        <f t="shared" ref="K53:AA53" si="11">+SUM(K54:K55)</f>
        <v>0</v>
      </c>
      <c r="L53" s="6">
        <f t="shared" si="11"/>
        <v>0</v>
      </c>
      <c r="M53" s="6">
        <f t="shared" si="11"/>
        <v>0</v>
      </c>
      <c r="N53" s="6">
        <f t="shared" si="11"/>
        <v>0</v>
      </c>
      <c r="O53" s="15">
        <f t="shared" si="11"/>
        <v>0</v>
      </c>
      <c r="P53" s="6">
        <f t="shared" si="11"/>
        <v>0</v>
      </c>
      <c r="Q53" s="6">
        <f t="shared" si="11"/>
        <v>0</v>
      </c>
      <c r="R53" s="6">
        <f t="shared" si="11"/>
        <v>0</v>
      </c>
      <c r="S53" s="6">
        <f t="shared" si="11"/>
        <v>0</v>
      </c>
      <c r="T53" s="6">
        <f t="shared" si="11"/>
        <v>0</v>
      </c>
      <c r="U53" s="6">
        <f t="shared" si="11"/>
        <v>0</v>
      </c>
      <c r="V53" s="6">
        <f t="shared" si="11"/>
        <v>0</v>
      </c>
      <c r="W53" s="6">
        <f t="shared" si="11"/>
        <v>0</v>
      </c>
      <c r="X53" s="6">
        <f t="shared" si="11"/>
        <v>0</v>
      </c>
      <c r="Y53" s="6">
        <f t="shared" si="11"/>
        <v>0</v>
      </c>
      <c r="Z53" s="6">
        <f t="shared" si="11"/>
        <v>0</v>
      </c>
      <c r="AA53" s="15">
        <f t="shared" si="11"/>
        <v>0</v>
      </c>
      <c r="AD53" s="6">
        <f>+SUMIFS($D53:$AB53,$D$4:$AB$4,AD$4,$D$5:$AB$5,"&lt;="&amp;AD$5)</f>
        <v>1000</v>
      </c>
      <c r="AE53" s="6">
        <f>+SUMIFS($D53:$AB53,$D$4:$AB$4,AE$4,$D$5:$AB$5,"&lt;="&amp;AE$5)</f>
        <v>0</v>
      </c>
    </row>
    <row r="54" spans="2:32" s="7" customFormat="1">
      <c r="B54" s="7" t="s">
        <v>40</v>
      </c>
      <c r="D54" s="10">
        <f>+'Nueva tienda'!D58</f>
        <v>0</v>
      </c>
      <c r="O54" s="16"/>
      <c r="AA54" s="16"/>
      <c r="AD54" s="7">
        <f>+SUMIFS($D54:$AB54,$D$4:$AB$4,AD$4,$D$5:$AB$5,"&lt;="&amp;AD$5)</f>
        <v>0</v>
      </c>
      <c r="AE54" s="7">
        <f>+SUMIFS($D54:$AB54,$D$4:$AB$4,AE$4,$D$5:$AB$5,"&lt;="&amp;AE$5)</f>
        <v>0</v>
      </c>
    </row>
    <row r="55" spans="2:32" s="7" customFormat="1">
      <c r="B55" s="7" t="s">
        <v>41</v>
      </c>
      <c r="D55" s="10">
        <f>+'Nueva tienda'!D59</f>
        <v>1000</v>
      </c>
      <c r="O55" s="16"/>
      <c r="AA55" s="16"/>
      <c r="AD55" s="7">
        <f>+SUMIFS($D55:$AB55,$D$4:$AB$4,AD$4,$D$5:$AB$5,"&lt;="&amp;AD$5)</f>
        <v>1000</v>
      </c>
      <c r="AE55" s="7">
        <f>+SUMIFS($D55:$AB55,$D$4:$AB$4,AE$4,$D$5:$AB$5,"&lt;="&amp;AE$5)</f>
        <v>0</v>
      </c>
    </row>
    <row r="56" spans="2:32" s="7" customFormat="1">
      <c r="O56" s="16"/>
      <c r="AA56" s="16"/>
    </row>
    <row r="57" spans="2:32" s="7" customFormat="1">
      <c r="B57" s="8" t="s">
        <v>42</v>
      </c>
      <c r="D57" s="8">
        <f>+D31-D41</f>
        <v>5815</v>
      </c>
      <c r="E57" s="8">
        <f>+E31-E41</f>
        <v>282.5600000000004</v>
      </c>
      <c r="F57" s="8">
        <f>+F31-F41</f>
        <v>556.42999999999984</v>
      </c>
      <c r="G57" s="8">
        <f>+G31-G41</f>
        <v>195.98000000000002</v>
      </c>
      <c r="H57" s="8">
        <f>+H31-H41</f>
        <v>419.40999999999985</v>
      </c>
      <c r="I57" s="8">
        <f>+I31-I41</f>
        <v>-1130.8000000000002</v>
      </c>
      <c r="J57" s="8">
        <f>+J31-J41</f>
        <v>89.4699999999998</v>
      </c>
      <c r="K57" s="8">
        <f>+K31-K41</f>
        <v>623.0300000000002</v>
      </c>
      <c r="L57" s="8">
        <f>+L31-L41</f>
        <v>323.85999999999967</v>
      </c>
      <c r="M57" s="8">
        <f>+M31-M41</f>
        <v>1544.73</v>
      </c>
      <c r="N57" s="8">
        <f>+N31-N41</f>
        <v>-138.9399999999996</v>
      </c>
      <c r="O57" s="20">
        <f>+O31-O41</f>
        <v>311.91000000000031</v>
      </c>
      <c r="P57" s="8">
        <f>+P31-P41</f>
        <v>2475.98</v>
      </c>
      <c r="Q57" s="8">
        <f>+Q31-Q41</f>
        <v>614.41999999999962</v>
      </c>
      <c r="R57" s="8">
        <f>+R31-R41</f>
        <v>-1068.3400000000001</v>
      </c>
      <c r="S57" s="8">
        <f>+S31-S41</f>
        <v>2173.6400000000003</v>
      </c>
      <c r="T57" s="8">
        <f>+T31-T41</f>
        <v>2204.02</v>
      </c>
      <c r="U57" s="8">
        <f>+U31-U41</f>
        <v>487.15000000000009</v>
      </c>
      <c r="V57" s="8">
        <f>+V31-V41</f>
        <v>569.01000000000022</v>
      </c>
      <c r="W57" s="8">
        <f>+W31-W41</f>
        <v>2148.6799999999998</v>
      </c>
      <c r="X57" s="8">
        <f>+X31-X41</f>
        <v>916.62999999999965</v>
      </c>
      <c r="Y57" s="8">
        <f>+Y31-Y41</f>
        <v>956.32000000000016</v>
      </c>
      <c r="Z57" s="8">
        <f>+Z31-Z41</f>
        <v>-226.85000000000036</v>
      </c>
      <c r="AA57" s="20">
        <f>+AA31-AA41</f>
        <v>1092.17</v>
      </c>
      <c r="AD57" s="8">
        <f>+AD31-AD41</f>
        <v>8892.6400000000067</v>
      </c>
      <c r="AE57" s="8">
        <f>+AE31-AE41</f>
        <v>12342.830000000002</v>
      </c>
    </row>
    <row r="58" spans="2:32" s="7" customFormat="1">
      <c r="B58" s="8" t="s">
        <v>43</v>
      </c>
      <c r="D58" s="8">
        <f>+D57</f>
        <v>5815</v>
      </c>
      <c r="E58" s="8">
        <f>+D58+E57</f>
        <v>6097.56</v>
      </c>
      <c r="F58" s="8">
        <f t="shared" ref="F58:AA58" si="12">+E58+F57</f>
        <v>6653.99</v>
      </c>
      <c r="G58" s="8">
        <f t="shared" si="12"/>
        <v>6849.9699999999993</v>
      </c>
      <c r="H58" s="8">
        <f t="shared" si="12"/>
        <v>7269.3799999999992</v>
      </c>
      <c r="I58" s="8">
        <f t="shared" si="12"/>
        <v>6138.579999999999</v>
      </c>
      <c r="J58" s="8">
        <f t="shared" si="12"/>
        <v>6228.0499999999993</v>
      </c>
      <c r="K58" s="8">
        <f t="shared" si="12"/>
        <v>6851.08</v>
      </c>
      <c r="L58" s="8">
        <f t="shared" si="12"/>
        <v>7174.94</v>
      </c>
      <c r="M58" s="8">
        <f t="shared" si="12"/>
        <v>8719.67</v>
      </c>
      <c r="N58" s="8">
        <f t="shared" si="12"/>
        <v>8580.73</v>
      </c>
      <c r="O58" s="8">
        <f t="shared" si="12"/>
        <v>8892.64</v>
      </c>
      <c r="P58" s="8">
        <f t="shared" si="12"/>
        <v>11368.619999999999</v>
      </c>
      <c r="Q58" s="8">
        <f t="shared" si="12"/>
        <v>11983.039999999999</v>
      </c>
      <c r="R58" s="8">
        <f t="shared" si="12"/>
        <v>10914.699999999999</v>
      </c>
      <c r="S58" s="8">
        <f t="shared" si="12"/>
        <v>13088.34</v>
      </c>
      <c r="T58" s="8">
        <f t="shared" si="12"/>
        <v>15292.36</v>
      </c>
      <c r="U58" s="8">
        <f t="shared" si="12"/>
        <v>15779.51</v>
      </c>
      <c r="V58" s="8">
        <f t="shared" si="12"/>
        <v>16348.52</v>
      </c>
      <c r="W58" s="8">
        <f t="shared" si="12"/>
        <v>18497.2</v>
      </c>
      <c r="X58" s="8">
        <f t="shared" si="12"/>
        <v>19413.830000000002</v>
      </c>
      <c r="Y58" s="8">
        <f t="shared" si="12"/>
        <v>20370.150000000001</v>
      </c>
      <c r="Z58" s="8">
        <f t="shared" si="12"/>
        <v>20143.300000000003</v>
      </c>
      <c r="AA58" s="8">
        <f t="shared" si="12"/>
        <v>21235.47</v>
      </c>
      <c r="AD58" s="8">
        <f>+O58</f>
        <v>8892.64</v>
      </c>
      <c r="AE58" s="8">
        <f>+AD58+AE57</f>
        <v>21235.47</v>
      </c>
    </row>
    <row r="59" spans="2:32"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</row>
    <row r="60" spans="2:32"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</row>
    <row r="61" spans="2:32"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</row>
    <row r="62" spans="2:32"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</row>
    <row r="63" spans="2:32"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</row>
    <row r="64" spans="2:32"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</row>
    <row r="65" spans="2:32" s="7" customFormat="1">
      <c r="B65" s="12"/>
    </row>
    <row r="66" spans="2:32">
      <c r="AB66" s="3"/>
      <c r="AC66" s="3"/>
      <c r="AF66" s="3"/>
    </row>
    <row r="67" spans="2:32">
      <c r="AB67" s="3"/>
      <c r="AC67" s="3"/>
      <c r="AF67" s="3"/>
    </row>
    <row r="68" spans="2:32">
      <c r="AB68" s="3"/>
      <c r="AC68" s="3"/>
      <c r="AF68" s="3"/>
    </row>
    <row r="69" spans="2:32">
      <c r="AB69" s="3"/>
      <c r="AC69" s="3"/>
      <c r="AF69" s="3"/>
    </row>
    <row r="70" spans="2:32">
      <c r="AB70" s="3"/>
      <c r="AC70" s="3"/>
      <c r="AF70" s="3"/>
    </row>
  </sheetData>
  <conditionalFormatting sqref="D77:AA79 D82:AA84 D87:AA89 A57:XFD58">
    <cfRule type="cellIs" dxfId="5" priority="3" operator="lessThan">
      <formula>0</formula>
    </cfRule>
  </conditionalFormatting>
  <conditionalFormatting sqref="AD82:AE84">
    <cfRule type="cellIs" dxfId="4" priority="2" operator="lessThan">
      <formula>0</formula>
    </cfRule>
  </conditionalFormatting>
  <conditionalFormatting sqref="D27:AA27">
    <cfRule type="cellIs" dxfId="3" priority="1" operator="less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07AD33-9ED4-46AF-9570-1D09CAB44D7D}">
  <dimension ref="B2:AF70"/>
  <sheetViews>
    <sheetView showGridLines="0" topLeftCell="A55" zoomScale="40" zoomScaleNormal="40" workbookViewId="0">
      <selection activeCell="B3" sqref="B3"/>
    </sheetView>
  </sheetViews>
  <sheetFormatPr defaultColWidth="11.42578125" defaultRowHeight="14.45"/>
  <cols>
    <col min="1" max="1" width="2.140625" customWidth="1"/>
    <col min="2" max="2" width="29.140625" customWidth="1"/>
    <col min="3" max="3" width="5.7109375" bestFit="1" customWidth="1"/>
    <col min="4" max="14" width="11.140625" style="3" customWidth="1"/>
    <col min="15" max="15" width="11.140625" style="3" bestFit="1" customWidth="1"/>
    <col min="16" max="27" width="11.140625" style="3" customWidth="1"/>
    <col min="28" max="28" width="2.42578125" customWidth="1"/>
    <col min="30" max="31" width="12.85546875" style="3" bestFit="1" customWidth="1"/>
  </cols>
  <sheetData>
    <row r="2" spans="2:31">
      <c r="B2" s="34">
        <f>+'Nueva tienda'!C76</f>
        <v>0.8</v>
      </c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16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16"/>
      <c r="AD2" s="7"/>
      <c r="AE2" s="7"/>
    </row>
    <row r="3" spans="2:31">
      <c r="C3" s="7"/>
      <c r="D3" s="6" t="s">
        <v>10</v>
      </c>
      <c r="E3" s="7"/>
      <c r="F3" s="7"/>
      <c r="G3" s="7"/>
      <c r="H3" s="7"/>
      <c r="I3" s="7"/>
      <c r="J3" s="7"/>
      <c r="K3" s="7"/>
      <c r="L3" s="7"/>
      <c r="M3" s="7"/>
      <c r="N3" s="7"/>
      <c r="O3" s="16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16"/>
      <c r="AD3" s="6" t="s">
        <v>11</v>
      </c>
      <c r="AE3" s="7"/>
    </row>
    <row r="4" spans="2:31">
      <c r="B4" s="5" t="s">
        <v>12</v>
      </c>
      <c r="D4" s="5">
        <v>2025</v>
      </c>
      <c r="E4" s="5">
        <v>2025</v>
      </c>
      <c r="F4" s="5">
        <v>2025</v>
      </c>
      <c r="G4" s="5">
        <v>2025</v>
      </c>
      <c r="H4" s="5">
        <v>2025</v>
      </c>
      <c r="I4" s="5">
        <v>2025</v>
      </c>
      <c r="J4" s="5">
        <v>2025</v>
      </c>
      <c r="K4" s="5">
        <v>2025</v>
      </c>
      <c r="L4" s="5">
        <v>2025</v>
      </c>
      <c r="M4" s="5">
        <v>2025</v>
      </c>
      <c r="N4" s="5">
        <v>2025</v>
      </c>
      <c r="O4" s="14">
        <v>2025</v>
      </c>
      <c r="P4" s="5">
        <v>2026</v>
      </c>
      <c r="Q4" s="5">
        <v>2026</v>
      </c>
      <c r="R4" s="5">
        <v>2026</v>
      </c>
      <c r="S4" s="5">
        <v>2026</v>
      </c>
      <c r="T4" s="5">
        <v>2026</v>
      </c>
      <c r="U4" s="5">
        <v>2026</v>
      </c>
      <c r="V4" s="5">
        <v>2026</v>
      </c>
      <c r="W4" s="5">
        <v>2026</v>
      </c>
      <c r="X4" s="5">
        <v>2026</v>
      </c>
      <c r="Y4" s="5">
        <v>2026</v>
      </c>
      <c r="Z4" s="5">
        <v>2026</v>
      </c>
      <c r="AA4" s="14">
        <v>2026</v>
      </c>
      <c r="AD4" s="5">
        <v>2025</v>
      </c>
      <c r="AE4" s="5">
        <f>+AD4+1</f>
        <v>2026</v>
      </c>
    </row>
    <row r="5" spans="2:31">
      <c r="D5" s="5">
        <v>1</v>
      </c>
      <c r="E5" s="5">
        <v>2</v>
      </c>
      <c r="F5" s="5">
        <v>3</v>
      </c>
      <c r="G5" s="5">
        <v>4</v>
      </c>
      <c r="H5" s="5">
        <v>5</v>
      </c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14">
        <v>12</v>
      </c>
      <c r="P5" s="5">
        <v>1</v>
      </c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5">
        <v>8</v>
      </c>
      <c r="X5" s="5">
        <v>9</v>
      </c>
      <c r="Y5" s="5">
        <v>10</v>
      </c>
      <c r="Z5" s="5">
        <v>11</v>
      </c>
      <c r="AA5" s="14">
        <v>12</v>
      </c>
      <c r="AD5" s="5">
        <v>12</v>
      </c>
      <c r="AE5" s="5">
        <v>12</v>
      </c>
    </row>
    <row r="6" spans="2:31" s="1" customFormat="1" collapsed="1">
      <c r="B6" s="1" t="s">
        <v>13</v>
      </c>
      <c r="C6" s="6"/>
      <c r="D6" s="6">
        <f>+SUM(D7:D9)</f>
        <v>0</v>
      </c>
      <c r="E6" s="6">
        <f t="shared" ref="E6:AA6" si="0">+SUM(E7:E9)</f>
        <v>89</v>
      </c>
      <c r="F6" s="6">
        <f t="shared" si="0"/>
        <v>100</v>
      </c>
      <c r="G6" s="6">
        <f t="shared" si="0"/>
        <v>89</v>
      </c>
      <c r="H6" s="6">
        <f t="shared" si="0"/>
        <v>88</v>
      </c>
      <c r="I6" s="6">
        <f t="shared" si="0"/>
        <v>47</v>
      </c>
      <c r="J6" s="6">
        <f t="shared" si="0"/>
        <v>84</v>
      </c>
      <c r="K6" s="6">
        <f t="shared" si="0"/>
        <v>92</v>
      </c>
      <c r="L6" s="6">
        <f t="shared" si="0"/>
        <v>96</v>
      </c>
      <c r="M6" s="6">
        <f t="shared" si="0"/>
        <v>109</v>
      </c>
      <c r="N6" s="6">
        <f t="shared" si="0"/>
        <v>76</v>
      </c>
      <c r="O6" s="15">
        <f t="shared" si="0"/>
        <v>64</v>
      </c>
      <c r="P6" s="6">
        <f t="shared" si="0"/>
        <v>113</v>
      </c>
      <c r="Q6" s="6">
        <f t="shared" si="0"/>
        <v>70</v>
      </c>
      <c r="R6" s="6">
        <f t="shared" si="0"/>
        <v>49</v>
      </c>
      <c r="S6" s="6">
        <f t="shared" si="0"/>
        <v>107</v>
      </c>
      <c r="T6" s="6">
        <f t="shared" si="0"/>
        <v>110</v>
      </c>
      <c r="U6" s="6">
        <f t="shared" si="0"/>
        <v>58</v>
      </c>
      <c r="V6" s="6">
        <f t="shared" si="0"/>
        <v>72</v>
      </c>
      <c r="W6" s="6">
        <f t="shared" si="0"/>
        <v>101</v>
      </c>
      <c r="X6" s="6">
        <f t="shared" si="0"/>
        <v>94</v>
      </c>
      <c r="Y6" s="6">
        <f t="shared" si="0"/>
        <v>75</v>
      </c>
      <c r="Z6" s="6">
        <f t="shared" si="0"/>
        <v>66</v>
      </c>
      <c r="AA6" s="15">
        <f t="shared" si="0"/>
        <v>74</v>
      </c>
      <c r="AD6" s="6">
        <f>+SUMIFS($D6:$AB6,$D$4:$AB$4,AD$4,$D$5:$AB$5,"&lt;="&amp;AD$5)</f>
        <v>934</v>
      </c>
      <c r="AE6" s="6">
        <f>+SUMIFS($D6:$AB6,$D$4:$AB$4,AE$4,$D$5:$AB$5,"&lt;="&amp;AE$5)</f>
        <v>989</v>
      </c>
    </row>
    <row r="7" spans="2:31" s="11" customFormat="1">
      <c r="B7" s="7" t="s">
        <v>14</v>
      </c>
      <c r="C7" s="10"/>
      <c r="D7" s="32">
        <v>0</v>
      </c>
      <c r="E7" s="32">
        <v>41</v>
      </c>
      <c r="F7" s="32">
        <v>42</v>
      </c>
      <c r="G7" s="32">
        <v>30</v>
      </c>
      <c r="H7" s="32">
        <v>5</v>
      </c>
      <c r="I7" s="32">
        <v>1</v>
      </c>
      <c r="J7" s="32">
        <v>30</v>
      </c>
      <c r="K7" s="32">
        <v>25</v>
      </c>
      <c r="L7" s="32">
        <v>15</v>
      </c>
      <c r="M7" s="32">
        <v>45</v>
      </c>
      <c r="N7" s="32">
        <v>8</v>
      </c>
      <c r="O7" s="33">
        <v>47</v>
      </c>
      <c r="P7" s="32">
        <v>27</v>
      </c>
      <c r="Q7" s="32">
        <v>45</v>
      </c>
      <c r="R7" s="32">
        <v>30</v>
      </c>
      <c r="S7" s="32">
        <v>42</v>
      </c>
      <c r="T7" s="32">
        <v>45</v>
      </c>
      <c r="U7" s="32">
        <v>7</v>
      </c>
      <c r="V7" s="32">
        <v>18</v>
      </c>
      <c r="W7" s="32">
        <v>41</v>
      </c>
      <c r="X7" s="32">
        <v>28</v>
      </c>
      <c r="Y7" s="32">
        <v>4</v>
      </c>
      <c r="Z7" s="32">
        <v>47</v>
      </c>
      <c r="AA7" s="33">
        <v>2</v>
      </c>
      <c r="AD7" s="10">
        <f>+SUMIFS($D7:$AB7,$D$4:$AB$4,AD$4,$D$5:$AB$5,"&lt;="&amp;AD$5)</f>
        <v>289</v>
      </c>
      <c r="AE7" s="10">
        <f>+SUMIFS($D7:$AB7,$D$4:$AB$4,AE$4,$D$5:$AB$5,"&lt;="&amp;AE$5)</f>
        <v>336</v>
      </c>
    </row>
    <row r="8" spans="2:31">
      <c r="B8" s="7" t="s">
        <v>15</v>
      </c>
      <c r="C8" s="7"/>
      <c r="D8" s="32">
        <v>0</v>
      </c>
      <c r="E8" s="32">
        <v>5</v>
      </c>
      <c r="F8" s="32">
        <v>45</v>
      </c>
      <c r="G8" s="32">
        <v>44</v>
      </c>
      <c r="H8" s="32">
        <v>38</v>
      </c>
      <c r="I8" s="32">
        <v>25</v>
      </c>
      <c r="J8" s="32">
        <v>35</v>
      </c>
      <c r="K8" s="32">
        <v>18</v>
      </c>
      <c r="L8" s="32">
        <v>47</v>
      </c>
      <c r="M8" s="32">
        <v>44</v>
      </c>
      <c r="N8" s="32">
        <v>34</v>
      </c>
      <c r="O8" s="33">
        <v>14</v>
      </c>
      <c r="P8" s="32">
        <v>39</v>
      </c>
      <c r="Q8" s="32">
        <v>13</v>
      </c>
      <c r="R8" s="32">
        <v>6</v>
      </c>
      <c r="S8" s="32">
        <v>30</v>
      </c>
      <c r="T8" s="32">
        <v>33</v>
      </c>
      <c r="U8" s="32">
        <v>22</v>
      </c>
      <c r="V8" s="32">
        <v>47</v>
      </c>
      <c r="W8" s="32">
        <v>29</v>
      </c>
      <c r="X8" s="32">
        <v>31</v>
      </c>
      <c r="Y8" s="32">
        <v>34</v>
      </c>
      <c r="Z8" s="32">
        <v>6</v>
      </c>
      <c r="AA8" s="33">
        <v>43</v>
      </c>
      <c r="AD8" s="7">
        <f>+SUMIFS($D8:$AB8,$D$4:$AB$4,AD$4,$D$5:$AB$5,"&lt;="&amp;AD$5)</f>
        <v>349</v>
      </c>
      <c r="AE8" s="7">
        <f>+SUMIFS($D8:$AB8,$D$4:$AB$4,AE$4,$D$5:$AB$5,"&lt;="&amp;AE$5)</f>
        <v>333</v>
      </c>
    </row>
    <row r="9" spans="2:31">
      <c r="B9" s="7" t="s">
        <v>16</v>
      </c>
      <c r="C9" s="7"/>
      <c r="D9" s="32">
        <v>0</v>
      </c>
      <c r="E9" s="32">
        <v>43</v>
      </c>
      <c r="F9" s="32">
        <v>13</v>
      </c>
      <c r="G9" s="32">
        <v>15</v>
      </c>
      <c r="H9" s="32">
        <v>45</v>
      </c>
      <c r="I9" s="32">
        <v>21</v>
      </c>
      <c r="J9" s="32">
        <v>19</v>
      </c>
      <c r="K9" s="32">
        <v>49</v>
      </c>
      <c r="L9" s="32">
        <v>34</v>
      </c>
      <c r="M9" s="32">
        <v>20</v>
      </c>
      <c r="N9" s="32">
        <v>34</v>
      </c>
      <c r="O9" s="33">
        <v>3</v>
      </c>
      <c r="P9" s="32">
        <v>47</v>
      </c>
      <c r="Q9" s="32">
        <v>12</v>
      </c>
      <c r="R9" s="32">
        <v>13</v>
      </c>
      <c r="S9" s="32">
        <v>35</v>
      </c>
      <c r="T9" s="32">
        <v>32</v>
      </c>
      <c r="U9" s="32">
        <v>29</v>
      </c>
      <c r="V9" s="32">
        <v>7</v>
      </c>
      <c r="W9" s="32">
        <v>31</v>
      </c>
      <c r="X9" s="32">
        <v>35</v>
      </c>
      <c r="Y9" s="32">
        <v>37</v>
      </c>
      <c r="Z9" s="32">
        <v>13</v>
      </c>
      <c r="AA9" s="33">
        <v>29</v>
      </c>
      <c r="AD9" s="7">
        <f>+SUMIFS($D9:$AB9,$D$4:$AB$4,AD$4,$D$5:$AB$5,"&lt;="&amp;AD$5)</f>
        <v>296</v>
      </c>
      <c r="AE9" s="7">
        <f>+SUMIFS($D9:$AB9,$D$4:$AB$4,AE$4,$D$5:$AB$5,"&lt;="&amp;AE$5)</f>
        <v>320</v>
      </c>
    </row>
    <row r="10" spans="2:31"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16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1"/>
      <c r="AD10" s="7">
        <f>+SUMIFS($D10:$AB10,$D$4:$AB$4,AD$4,$D$5:$AB$5,"&lt;="&amp;AD$5)</f>
        <v>0</v>
      </c>
      <c r="AE10" s="7">
        <f>+SUMIFS($D10:$AB10,$D$4:$AB$4,AE$4,$D$5:$AB$5,"&lt;="&amp;AE$5)</f>
        <v>0</v>
      </c>
    </row>
    <row r="11" spans="2:31" s="1" customFormat="1" collapsed="1">
      <c r="B11" s="1" t="s">
        <v>17</v>
      </c>
      <c r="C11" s="6"/>
      <c r="D11" s="6">
        <f>+AVERAGE(D12:D14)</f>
        <v>36.666666666666664</v>
      </c>
      <c r="E11" s="6">
        <f t="shared" ref="E11:AA11" si="1">+AVERAGE(E12:E14)</f>
        <v>36.666666666666664</v>
      </c>
      <c r="F11" s="6">
        <f t="shared" si="1"/>
        <v>36.666666666666664</v>
      </c>
      <c r="G11" s="6">
        <f t="shared" si="1"/>
        <v>36.666666666666664</v>
      </c>
      <c r="H11" s="6">
        <f t="shared" si="1"/>
        <v>36.666666666666664</v>
      </c>
      <c r="I11" s="6">
        <f t="shared" si="1"/>
        <v>36.666666666666664</v>
      </c>
      <c r="J11" s="6">
        <f t="shared" si="1"/>
        <v>36.666666666666664</v>
      </c>
      <c r="K11" s="6">
        <f t="shared" si="1"/>
        <v>36.666666666666664</v>
      </c>
      <c r="L11" s="6">
        <f t="shared" si="1"/>
        <v>36.666666666666664</v>
      </c>
      <c r="M11" s="6">
        <f t="shared" si="1"/>
        <v>36.666666666666664</v>
      </c>
      <c r="N11" s="6">
        <f t="shared" si="1"/>
        <v>36.666666666666664</v>
      </c>
      <c r="O11" s="15">
        <f t="shared" si="1"/>
        <v>36.666666666666664</v>
      </c>
      <c r="P11" s="6">
        <f t="shared" si="1"/>
        <v>36.666666666666664</v>
      </c>
      <c r="Q11" s="6">
        <f t="shared" si="1"/>
        <v>36.666666666666664</v>
      </c>
      <c r="R11" s="6">
        <f t="shared" si="1"/>
        <v>36.666666666666664</v>
      </c>
      <c r="S11" s="6">
        <f t="shared" si="1"/>
        <v>36.666666666666664</v>
      </c>
      <c r="T11" s="6">
        <f t="shared" si="1"/>
        <v>36.666666666666664</v>
      </c>
      <c r="U11" s="6">
        <f t="shared" si="1"/>
        <v>36.666666666666664</v>
      </c>
      <c r="V11" s="6">
        <f t="shared" si="1"/>
        <v>36.666666666666664</v>
      </c>
      <c r="W11" s="6">
        <f t="shared" si="1"/>
        <v>36.666666666666664</v>
      </c>
      <c r="X11" s="6">
        <f t="shared" si="1"/>
        <v>36.666666666666664</v>
      </c>
      <c r="Y11" s="6">
        <f t="shared" si="1"/>
        <v>36.666666666666664</v>
      </c>
      <c r="Z11" s="6">
        <f t="shared" si="1"/>
        <v>36.666666666666664</v>
      </c>
      <c r="AA11" s="15">
        <f t="shared" si="1"/>
        <v>36.666666666666664</v>
      </c>
      <c r="AD11" s="6">
        <f>+SUMIFS($D11:$AB11,$D$4:$AB$4,AD$4,$D$5:$AB$5,"&lt;="&amp;AD$5)</f>
        <v>440.00000000000006</v>
      </c>
      <c r="AE11" s="6">
        <f>+SUMIFS($D11:$AB11,$D$4:$AB$4,AE$4,$D$5:$AB$5,"&lt;="&amp;AE$5)</f>
        <v>440.00000000000006</v>
      </c>
    </row>
    <row r="12" spans="2:31" s="11" customFormat="1">
      <c r="B12" s="7" t="s">
        <v>14</v>
      </c>
      <c r="C12" s="10"/>
      <c r="D12" s="32">
        <v>35</v>
      </c>
      <c r="E12" s="32">
        <v>35</v>
      </c>
      <c r="F12" s="32">
        <v>35</v>
      </c>
      <c r="G12" s="32">
        <v>35</v>
      </c>
      <c r="H12" s="32">
        <v>35</v>
      </c>
      <c r="I12" s="32">
        <v>35</v>
      </c>
      <c r="J12" s="32">
        <v>35</v>
      </c>
      <c r="K12" s="32">
        <v>35</v>
      </c>
      <c r="L12" s="32">
        <v>35</v>
      </c>
      <c r="M12" s="32">
        <v>35</v>
      </c>
      <c r="N12" s="32">
        <v>35</v>
      </c>
      <c r="O12" s="33">
        <v>35</v>
      </c>
      <c r="P12" s="32">
        <v>35</v>
      </c>
      <c r="Q12" s="32">
        <v>35</v>
      </c>
      <c r="R12" s="32">
        <v>35</v>
      </c>
      <c r="S12" s="32">
        <v>35</v>
      </c>
      <c r="T12" s="32">
        <v>35</v>
      </c>
      <c r="U12" s="32">
        <v>35</v>
      </c>
      <c r="V12" s="32">
        <v>35</v>
      </c>
      <c r="W12" s="32">
        <v>35</v>
      </c>
      <c r="X12" s="32">
        <v>35</v>
      </c>
      <c r="Y12" s="32">
        <v>35</v>
      </c>
      <c r="Z12" s="32">
        <v>35</v>
      </c>
      <c r="AA12" s="33">
        <v>35</v>
      </c>
      <c r="AD12" s="10">
        <f>+SUMIFS($D12:$AB12,$D$4:$AB$4,AD$4,$D$5:$AB$5,"&lt;="&amp;AD$5)</f>
        <v>420</v>
      </c>
      <c r="AE12" s="10">
        <f>+SUMIFS($D12:$AB12,$D$4:$AB$4,AE$4,$D$5:$AB$5,"&lt;="&amp;AE$5)</f>
        <v>420</v>
      </c>
    </row>
    <row r="13" spans="2:31">
      <c r="B13" s="7" t="s">
        <v>15</v>
      </c>
      <c r="C13" s="7"/>
      <c r="D13" s="32">
        <v>35</v>
      </c>
      <c r="E13" s="32">
        <v>35</v>
      </c>
      <c r="F13" s="32">
        <v>35</v>
      </c>
      <c r="G13" s="32">
        <v>35</v>
      </c>
      <c r="H13" s="32">
        <v>35</v>
      </c>
      <c r="I13" s="32">
        <v>35</v>
      </c>
      <c r="J13" s="32">
        <v>35</v>
      </c>
      <c r="K13" s="32">
        <v>35</v>
      </c>
      <c r="L13" s="32">
        <v>35</v>
      </c>
      <c r="M13" s="32">
        <v>35</v>
      </c>
      <c r="N13" s="32">
        <v>35</v>
      </c>
      <c r="O13" s="33">
        <v>35</v>
      </c>
      <c r="P13" s="32">
        <v>35</v>
      </c>
      <c r="Q13" s="32">
        <v>35</v>
      </c>
      <c r="R13" s="32">
        <v>35</v>
      </c>
      <c r="S13" s="32">
        <v>35</v>
      </c>
      <c r="T13" s="32">
        <v>35</v>
      </c>
      <c r="U13" s="32">
        <v>35</v>
      </c>
      <c r="V13" s="32">
        <v>35</v>
      </c>
      <c r="W13" s="32">
        <v>35</v>
      </c>
      <c r="X13" s="32">
        <v>35</v>
      </c>
      <c r="Y13" s="32">
        <v>35</v>
      </c>
      <c r="Z13" s="32">
        <v>35</v>
      </c>
      <c r="AA13" s="33">
        <v>35</v>
      </c>
      <c r="AD13" s="7">
        <f>+SUMIFS($D13:$AB13,$D$4:$AB$4,AD$4,$D$5:$AB$5,"&lt;="&amp;AD$5)</f>
        <v>420</v>
      </c>
      <c r="AE13" s="7">
        <f>+SUMIFS($D13:$AB13,$D$4:$AB$4,AE$4,$D$5:$AB$5,"&lt;="&amp;AE$5)</f>
        <v>420</v>
      </c>
    </row>
    <row r="14" spans="2:31">
      <c r="B14" s="7" t="s">
        <v>16</v>
      </c>
      <c r="C14" s="7"/>
      <c r="D14" s="32">
        <v>40</v>
      </c>
      <c r="E14" s="32">
        <v>40</v>
      </c>
      <c r="F14" s="32">
        <v>40</v>
      </c>
      <c r="G14" s="32">
        <v>40</v>
      </c>
      <c r="H14" s="32">
        <v>40</v>
      </c>
      <c r="I14" s="32">
        <v>40</v>
      </c>
      <c r="J14" s="32">
        <v>40</v>
      </c>
      <c r="K14" s="32">
        <v>40</v>
      </c>
      <c r="L14" s="32">
        <v>40</v>
      </c>
      <c r="M14" s="32">
        <v>40</v>
      </c>
      <c r="N14" s="32">
        <v>40</v>
      </c>
      <c r="O14" s="33">
        <v>40</v>
      </c>
      <c r="P14" s="32">
        <v>40</v>
      </c>
      <c r="Q14" s="32">
        <v>40</v>
      </c>
      <c r="R14" s="32">
        <v>40</v>
      </c>
      <c r="S14" s="32">
        <v>40</v>
      </c>
      <c r="T14" s="32">
        <v>40</v>
      </c>
      <c r="U14" s="32">
        <v>40</v>
      </c>
      <c r="V14" s="32">
        <v>40</v>
      </c>
      <c r="W14" s="32">
        <v>40</v>
      </c>
      <c r="X14" s="32">
        <v>40</v>
      </c>
      <c r="Y14" s="32">
        <v>40</v>
      </c>
      <c r="Z14" s="32">
        <v>40</v>
      </c>
      <c r="AA14" s="33">
        <v>40</v>
      </c>
      <c r="AD14" s="7">
        <f>+SUMIFS($D14:$AB14,$D$4:$AB$4,AD$4,$D$5:$AB$5,"&lt;="&amp;AD$5)</f>
        <v>480</v>
      </c>
      <c r="AE14" s="7">
        <f>+SUMIFS($D14:$AB14,$D$4:$AB$4,AE$4,$D$5:$AB$5,"&lt;="&amp;AE$5)</f>
        <v>480</v>
      </c>
    </row>
    <row r="15" spans="2:31"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16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1"/>
      <c r="AD15" s="7">
        <f>+SUMIFS($D15:$AB15,$D$4:$AB$4,AD$4,$D$5:$AB$5,"&lt;="&amp;AD$5)</f>
        <v>0</v>
      </c>
      <c r="AE15" s="7">
        <f>+SUMIFS($D15:$AB15,$D$4:$AB$4,AE$4,$D$5:$AB$5,"&lt;="&amp;AE$5)</f>
        <v>0</v>
      </c>
    </row>
    <row r="16" spans="2:31" s="1" customFormat="1" collapsed="1">
      <c r="B16" s="1" t="s">
        <v>18</v>
      </c>
      <c r="C16" s="6"/>
      <c r="D16" s="6">
        <f>+SUM(D17:D19)</f>
        <v>150</v>
      </c>
      <c r="E16" s="6">
        <f t="shared" ref="E16:AA16" si="2">+SUM(E17:E19)</f>
        <v>114</v>
      </c>
      <c r="F16" s="6">
        <f t="shared" si="2"/>
        <v>84</v>
      </c>
      <c r="G16" s="6">
        <f t="shared" si="2"/>
        <v>112</v>
      </c>
      <c r="H16" s="6">
        <f t="shared" si="2"/>
        <v>57</v>
      </c>
      <c r="I16" s="6">
        <f t="shared" si="2"/>
        <v>57</v>
      </c>
      <c r="J16" s="6">
        <f t="shared" si="2"/>
        <v>57</v>
      </c>
      <c r="K16" s="6">
        <f t="shared" si="2"/>
        <v>95</v>
      </c>
      <c r="L16" s="6">
        <f t="shared" si="2"/>
        <v>106</v>
      </c>
      <c r="M16" s="6">
        <f t="shared" si="2"/>
        <v>53</v>
      </c>
      <c r="N16" s="6">
        <f t="shared" si="2"/>
        <v>51</v>
      </c>
      <c r="O16" s="15">
        <f t="shared" si="2"/>
        <v>96</v>
      </c>
      <c r="P16" s="6">
        <f t="shared" si="2"/>
        <v>74</v>
      </c>
      <c r="Q16" s="6">
        <f t="shared" si="2"/>
        <v>91</v>
      </c>
      <c r="R16" s="6">
        <f t="shared" si="2"/>
        <v>128</v>
      </c>
      <c r="S16" s="6">
        <f t="shared" si="2"/>
        <v>97</v>
      </c>
      <c r="T16" s="6">
        <f t="shared" si="2"/>
        <v>72</v>
      </c>
      <c r="U16" s="6">
        <f t="shared" si="2"/>
        <v>58</v>
      </c>
      <c r="V16" s="6">
        <f t="shared" si="2"/>
        <v>66</v>
      </c>
      <c r="W16" s="6">
        <f t="shared" si="2"/>
        <v>84</v>
      </c>
      <c r="X16" s="6">
        <f t="shared" si="2"/>
        <v>137</v>
      </c>
      <c r="Y16" s="6">
        <f t="shared" si="2"/>
        <v>86</v>
      </c>
      <c r="Z16" s="6">
        <f t="shared" si="2"/>
        <v>118</v>
      </c>
      <c r="AA16" s="15">
        <f t="shared" si="2"/>
        <v>61</v>
      </c>
      <c r="AD16" s="6">
        <f>+SUMIFS($D16:$AB16,$D$4:$AB$4,AD$4,$D$5:$AB$5,"&lt;="&amp;AD$5)</f>
        <v>1032</v>
      </c>
      <c r="AE16" s="6">
        <f>+SUMIFS($D16:$AB16,$D$4:$AB$4,AE$4,$D$5:$AB$5,"&lt;="&amp;AE$5)</f>
        <v>1072</v>
      </c>
    </row>
    <row r="17" spans="2:31" s="11" customFormat="1">
      <c r="B17" s="7" t="s">
        <v>14</v>
      </c>
      <c r="C17" s="10"/>
      <c r="D17" s="32">
        <v>50</v>
      </c>
      <c r="E17" s="32">
        <v>19</v>
      </c>
      <c r="F17" s="32">
        <v>48</v>
      </c>
      <c r="G17" s="32">
        <v>50</v>
      </c>
      <c r="H17" s="32">
        <v>19</v>
      </c>
      <c r="I17" s="32">
        <v>19</v>
      </c>
      <c r="J17" s="32">
        <v>19</v>
      </c>
      <c r="K17" s="32">
        <v>32</v>
      </c>
      <c r="L17" s="32">
        <v>38</v>
      </c>
      <c r="M17" s="32">
        <v>18</v>
      </c>
      <c r="N17" s="32">
        <v>12</v>
      </c>
      <c r="O17" s="33">
        <v>19</v>
      </c>
      <c r="P17" s="32">
        <v>23</v>
      </c>
      <c r="Q17" s="32">
        <v>47</v>
      </c>
      <c r="R17" s="32">
        <v>42</v>
      </c>
      <c r="S17" s="32">
        <v>23</v>
      </c>
      <c r="T17" s="32">
        <v>23</v>
      </c>
      <c r="U17" s="32">
        <v>18</v>
      </c>
      <c r="V17" s="32">
        <v>37</v>
      </c>
      <c r="W17" s="32">
        <v>33</v>
      </c>
      <c r="X17" s="32">
        <v>42</v>
      </c>
      <c r="Y17" s="32">
        <v>38</v>
      </c>
      <c r="Z17" s="32">
        <v>48</v>
      </c>
      <c r="AA17" s="33">
        <v>17</v>
      </c>
      <c r="AD17" s="10">
        <f>+SUMIFS($D17:$AB17,$D$4:$AB$4,AD$4,$D$5:$AB$5,"&lt;="&amp;AD$5)</f>
        <v>343</v>
      </c>
      <c r="AE17" s="10">
        <f>+SUMIFS($D17:$AB17,$D$4:$AB$4,AE$4,$D$5:$AB$5,"&lt;="&amp;AE$5)</f>
        <v>391</v>
      </c>
    </row>
    <row r="18" spans="2:31">
      <c r="B18" s="7" t="s">
        <v>15</v>
      </c>
      <c r="C18" s="7"/>
      <c r="D18" s="32">
        <v>50</v>
      </c>
      <c r="E18" s="32">
        <v>48</v>
      </c>
      <c r="F18" s="32">
        <v>14</v>
      </c>
      <c r="G18" s="32">
        <v>26</v>
      </c>
      <c r="H18" s="32">
        <v>19</v>
      </c>
      <c r="I18" s="32">
        <v>19</v>
      </c>
      <c r="J18" s="32">
        <v>19</v>
      </c>
      <c r="K18" s="32">
        <v>20</v>
      </c>
      <c r="L18" s="32">
        <v>44</v>
      </c>
      <c r="M18" s="32">
        <v>16</v>
      </c>
      <c r="N18" s="32">
        <v>14</v>
      </c>
      <c r="O18" s="33">
        <v>31</v>
      </c>
      <c r="P18" s="32">
        <v>38</v>
      </c>
      <c r="Q18" s="32">
        <v>22</v>
      </c>
      <c r="R18" s="32">
        <v>39</v>
      </c>
      <c r="S18" s="32">
        <v>32</v>
      </c>
      <c r="T18" s="32">
        <v>18</v>
      </c>
      <c r="U18" s="32">
        <v>23</v>
      </c>
      <c r="V18" s="32">
        <v>16</v>
      </c>
      <c r="W18" s="32">
        <v>41</v>
      </c>
      <c r="X18" s="32">
        <v>50</v>
      </c>
      <c r="Y18" s="32">
        <v>11</v>
      </c>
      <c r="Z18" s="32">
        <v>27</v>
      </c>
      <c r="AA18" s="33">
        <v>14</v>
      </c>
      <c r="AD18" s="7">
        <f>+SUMIFS($D18:$AB18,$D$4:$AB$4,AD$4,$D$5:$AB$5,"&lt;="&amp;AD$5)</f>
        <v>320</v>
      </c>
      <c r="AE18" s="7">
        <f>+SUMIFS($D18:$AB18,$D$4:$AB$4,AE$4,$D$5:$AB$5,"&lt;="&amp;AE$5)</f>
        <v>331</v>
      </c>
    </row>
    <row r="19" spans="2:31">
      <c r="B19" s="7" t="s">
        <v>16</v>
      </c>
      <c r="C19" s="7"/>
      <c r="D19" s="32">
        <v>50</v>
      </c>
      <c r="E19" s="32">
        <v>47</v>
      </c>
      <c r="F19" s="32">
        <v>22</v>
      </c>
      <c r="G19" s="32">
        <v>36</v>
      </c>
      <c r="H19" s="32">
        <v>19</v>
      </c>
      <c r="I19" s="32">
        <v>19</v>
      </c>
      <c r="J19" s="32">
        <v>19</v>
      </c>
      <c r="K19" s="32">
        <v>43</v>
      </c>
      <c r="L19" s="32">
        <v>24</v>
      </c>
      <c r="M19" s="32">
        <v>19</v>
      </c>
      <c r="N19" s="32">
        <v>25</v>
      </c>
      <c r="O19" s="33">
        <v>46</v>
      </c>
      <c r="P19" s="32">
        <v>13</v>
      </c>
      <c r="Q19" s="32">
        <v>22</v>
      </c>
      <c r="R19" s="32">
        <v>47</v>
      </c>
      <c r="S19" s="32">
        <v>42</v>
      </c>
      <c r="T19" s="32">
        <v>31</v>
      </c>
      <c r="U19" s="32">
        <v>17</v>
      </c>
      <c r="V19" s="32">
        <v>13</v>
      </c>
      <c r="W19" s="32">
        <v>10</v>
      </c>
      <c r="X19" s="32">
        <v>45</v>
      </c>
      <c r="Y19" s="32">
        <v>37</v>
      </c>
      <c r="Z19" s="32">
        <v>43</v>
      </c>
      <c r="AA19" s="33">
        <v>30</v>
      </c>
      <c r="AD19" s="7">
        <f>+SUMIFS($D19:$AB19,$D$4:$AB$4,AD$4,$D$5:$AB$5,"&lt;="&amp;AD$5)</f>
        <v>369</v>
      </c>
      <c r="AE19" s="7">
        <f>+SUMIFS($D19:$AB19,$D$4:$AB$4,AE$4,$D$5:$AB$5,"&lt;="&amp;AE$5)</f>
        <v>350</v>
      </c>
    </row>
    <row r="20" spans="2:31"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16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1"/>
      <c r="AD20" s="7">
        <f>+SUMIFS($D20:$AB20,$D$4:$AB$4,AD$4,$D$5:$AB$5,"&lt;="&amp;AD$5)</f>
        <v>0</v>
      </c>
      <c r="AE20" s="7">
        <f>+SUMIFS($D20:$AB20,$D$4:$AB$4,AE$4,$D$5:$AB$5,"&lt;="&amp;AE$5)</f>
        <v>0</v>
      </c>
    </row>
    <row r="21" spans="2:31" s="6" customFormat="1" collapsed="1">
      <c r="B21" s="6" t="s">
        <v>19</v>
      </c>
      <c r="C21" s="7"/>
      <c r="D21" s="6">
        <f t="shared" ref="D21:AA21" si="3">+AVERAGE(D22:D24)</f>
        <v>6.333333333333333</v>
      </c>
      <c r="E21" s="6">
        <f t="shared" si="3"/>
        <v>6.333333333333333</v>
      </c>
      <c r="F21" s="6">
        <f t="shared" si="3"/>
        <v>6.333333333333333</v>
      </c>
      <c r="G21" s="6">
        <f t="shared" si="3"/>
        <v>6.333333333333333</v>
      </c>
      <c r="H21" s="6">
        <f t="shared" si="3"/>
        <v>6.333333333333333</v>
      </c>
      <c r="I21" s="6">
        <f t="shared" si="3"/>
        <v>6.333333333333333</v>
      </c>
      <c r="J21" s="6">
        <f t="shared" si="3"/>
        <v>6.333333333333333</v>
      </c>
      <c r="K21" s="6">
        <f t="shared" si="3"/>
        <v>6.333333333333333</v>
      </c>
      <c r="L21" s="6">
        <f t="shared" si="3"/>
        <v>6.333333333333333</v>
      </c>
      <c r="M21" s="6">
        <f t="shared" si="3"/>
        <v>6.333333333333333</v>
      </c>
      <c r="N21" s="6">
        <f t="shared" si="3"/>
        <v>6.333333333333333</v>
      </c>
      <c r="O21" s="15">
        <f t="shared" si="3"/>
        <v>6.333333333333333</v>
      </c>
      <c r="P21" s="6">
        <f t="shared" si="3"/>
        <v>7.666666666666667</v>
      </c>
      <c r="Q21" s="6">
        <f t="shared" si="3"/>
        <v>7.666666666666667</v>
      </c>
      <c r="R21" s="6">
        <f t="shared" si="3"/>
        <v>7.666666666666667</v>
      </c>
      <c r="S21" s="6">
        <f t="shared" si="3"/>
        <v>7.666666666666667</v>
      </c>
      <c r="T21" s="6">
        <f t="shared" si="3"/>
        <v>7.666666666666667</v>
      </c>
      <c r="U21" s="6">
        <f t="shared" si="3"/>
        <v>7.666666666666667</v>
      </c>
      <c r="V21" s="6">
        <f t="shared" si="3"/>
        <v>7.666666666666667</v>
      </c>
      <c r="W21" s="6">
        <f t="shared" si="3"/>
        <v>7.666666666666667</v>
      </c>
      <c r="X21" s="6">
        <f t="shared" si="3"/>
        <v>7.666666666666667</v>
      </c>
      <c r="Y21" s="6">
        <f t="shared" si="3"/>
        <v>7.666666666666667</v>
      </c>
      <c r="Z21" s="6">
        <f t="shared" si="3"/>
        <v>7.666666666666667</v>
      </c>
      <c r="AA21" s="15">
        <f t="shared" si="3"/>
        <v>7.666666666666667</v>
      </c>
      <c r="AD21" s="6">
        <f>+SUMIFS($D21:$AB21,$D$4:$AB$4,AD$4,$D$5:$AB$5,"&lt;="&amp;AD$5)</f>
        <v>76</v>
      </c>
      <c r="AE21" s="6">
        <f>+SUMIFS($D21:$AB21,$D$4:$AB$4,AE$4,$D$5:$AB$5,"&lt;="&amp;AE$5)</f>
        <v>92.000000000000014</v>
      </c>
    </row>
    <row r="22" spans="2:31" s="7" customFormat="1">
      <c r="B22" s="7" t="s">
        <v>14</v>
      </c>
      <c r="D22" s="9">
        <v>5</v>
      </c>
      <c r="E22" s="9">
        <v>5</v>
      </c>
      <c r="F22" s="9">
        <v>5</v>
      </c>
      <c r="G22" s="9">
        <v>5</v>
      </c>
      <c r="H22" s="9">
        <v>5</v>
      </c>
      <c r="I22" s="9">
        <v>5</v>
      </c>
      <c r="J22" s="9">
        <v>5</v>
      </c>
      <c r="K22" s="9">
        <v>5</v>
      </c>
      <c r="L22" s="9">
        <v>5</v>
      </c>
      <c r="M22" s="9">
        <v>5</v>
      </c>
      <c r="N22" s="9">
        <v>5</v>
      </c>
      <c r="O22" s="18">
        <v>5</v>
      </c>
      <c r="P22" s="9">
        <v>6</v>
      </c>
      <c r="Q22" s="9">
        <v>6</v>
      </c>
      <c r="R22" s="9">
        <v>6</v>
      </c>
      <c r="S22" s="9">
        <v>6</v>
      </c>
      <c r="T22" s="9">
        <v>6</v>
      </c>
      <c r="U22" s="9">
        <v>6</v>
      </c>
      <c r="V22" s="9">
        <v>6</v>
      </c>
      <c r="W22" s="9">
        <v>6</v>
      </c>
      <c r="X22" s="9">
        <v>6</v>
      </c>
      <c r="Y22" s="9">
        <v>6</v>
      </c>
      <c r="Z22" s="9">
        <v>6</v>
      </c>
      <c r="AA22" s="18">
        <v>6</v>
      </c>
      <c r="AD22" s="7">
        <f>+SUMIFS($D22:$AB22,$D$4:$AB$4,AD$4,$D$5:$AB$5,"&lt;="&amp;AD$5)</f>
        <v>60</v>
      </c>
      <c r="AE22" s="7">
        <f>+SUMIFS($D22:$AB22,$D$4:$AB$4,AE$4,$D$5:$AB$5,"&lt;="&amp;AE$5)</f>
        <v>72</v>
      </c>
    </row>
    <row r="23" spans="2:31" s="7" customFormat="1">
      <c r="B23" s="7" t="s">
        <v>15</v>
      </c>
      <c r="D23" s="9">
        <v>6</v>
      </c>
      <c r="E23" s="9">
        <v>6</v>
      </c>
      <c r="F23" s="9">
        <v>6</v>
      </c>
      <c r="G23" s="9">
        <v>6</v>
      </c>
      <c r="H23" s="9">
        <v>6</v>
      </c>
      <c r="I23" s="9">
        <v>6</v>
      </c>
      <c r="J23" s="9">
        <v>6</v>
      </c>
      <c r="K23" s="9">
        <v>6</v>
      </c>
      <c r="L23" s="9">
        <v>6</v>
      </c>
      <c r="M23" s="9">
        <v>6</v>
      </c>
      <c r="N23" s="9">
        <v>6</v>
      </c>
      <c r="O23" s="18">
        <v>6</v>
      </c>
      <c r="P23" s="9">
        <v>7</v>
      </c>
      <c r="Q23" s="9">
        <v>7</v>
      </c>
      <c r="R23" s="9">
        <v>7</v>
      </c>
      <c r="S23" s="9">
        <v>7</v>
      </c>
      <c r="T23" s="9">
        <v>7</v>
      </c>
      <c r="U23" s="9">
        <v>7</v>
      </c>
      <c r="V23" s="9">
        <v>7</v>
      </c>
      <c r="W23" s="9">
        <v>7</v>
      </c>
      <c r="X23" s="9">
        <v>7</v>
      </c>
      <c r="Y23" s="9">
        <v>7</v>
      </c>
      <c r="Z23" s="9">
        <v>7</v>
      </c>
      <c r="AA23" s="18">
        <v>7</v>
      </c>
      <c r="AD23" s="7">
        <f>+SUMIFS($D23:$AB23,$D$4:$AB$4,AD$4,$D$5:$AB$5,"&lt;="&amp;AD$5)</f>
        <v>72</v>
      </c>
      <c r="AE23" s="7">
        <f>+SUMIFS($D23:$AB23,$D$4:$AB$4,AE$4,$D$5:$AB$5,"&lt;="&amp;AE$5)</f>
        <v>84</v>
      </c>
    </row>
    <row r="24" spans="2:31" s="7" customFormat="1">
      <c r="B24" s="7" t="s">
        <v>16</v>
      </c>
      <c r="D24" s="9">
        <v>8</v>
      </c>
      <c r="E24" s="9">
        <v>8</v>
      </c>
      <c r="F24" s="9">
        <v>8</v>
      </c>
      <c r="G24" s="9">
        <v>8</v>
      </c>
      <c r="H24" s="9">
        <v>8</v>
      </c>
      <c r="I24" s="9">
        <v>8</v>
      </c>
      <c r="J24" s="9">
        <v>8</v>
      </c>
      <c r="K24" s="9">
        <v>8</v>
      </c>
      <c r="L24" s="9">
        <v>8</v>
      </c>
      <c r="M24" s="9">
        <v>8</v>
      </c>
      <c r="N24" s="9">
        <v>8</v>
      </c>
      <c r="O24" s="18">
        <v>8</v>
      </c>
      <c r="P24" s="9">
        <v>10</v>
      </c>
      <c r="Q24" s="9">
        <v>10</v>
      </c>
      <c r="R24" s="9">
        <v>10</v>
      </c>
      <c r="S24" s="9">
        <v>10</v>
      </c>
      <c r="T24" s="9">
        <v>10</v>
      </c>
      <c r="U24" s="9">
        <v>10</v>
      </c>
      <c r="V24" s="9">
        <v>10</v>
      </c>
      <c r="W24" s="9">
        <v>10</v>
      </c>
      <c r="X24" s="9">
        <v>10</v>
      </c>
      <c r="Y24" s="9">
        <v>10</v>
      </c>
      <c r="Z24" s="9">
        <v>10</v>
      </c>
      <c r="AA24" s="18">
        <v>10</v>
      </c>
      <c r="AD24" s="7">
        <f>+SUMIFS($D24:$AB24,$D$4:$AB$4,AD$4,$D$5:$AB$5,"&lt;="&amp;AD$5)</f>
        <v>96</v>
      </c>
      <c r="AE24" s="7">
        <f>+SUMIFS($D24:$AB24,$D$4:$AB$4,AE$4,$D$5:$AB$5,"&lt;="&amp;AE$5)</f>
        <v>120</v>
      </c>
    </row>
    <row r="25" spans="2:31"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16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16"/>
      <c r="AD25" s="7">
        <f>+SUMIFS($D25:$AB25,$D$4:$AB$4,AD$4,$D$5:$AB$5,"&lt;="&amp;AD$5)</f>
        <v>0</v>
      </c>
      <c r="AE25" s="7">
        <f>+SUMIFS($D25:$AB25,$D$4:$AB$4,AE$4,$D$5:$AB$5,"&lt;="&amp;AE$5)</f>
        <v>0</v>
      </c>
    </row>
    <row r="26" spans="2:31">
      <c r="B26" t="s">
        <v>20</v>
      </c>
      <c r="C26" s="7"/>
      <c r="D26" s="9">
        <v>1</v>
      </c>
      <c r="E26" s="9">
        <v>1</v>
      </c>
      <c r="F26" s="9">
        <v>1</v>
      </c>
      <c r="G26" s="9">
        <v>1</v>
      </c>
      <c r="H26" s="9">
        <v>1</v>
      </c>
      <c r="I26" s="9">
        <v>1</v>
      </c>
      <c r="J26" s="9">
        <v>1</v>
      </c>
      <c r="K26" s="9">
        <v>1</v>
      </c>
      <c r="L26" s="9">
        <v>1</v>
      </c>
      <c r="M26" s="9">
        <v>1</v>
      </c>
      <c r="N26" s="9">
        <v>1</v>
      </c>
      <c r="O26" s="18">
        <v>1</v>
      </c>
      <c r="P26" s="9">
        <v>1</v>
      </c>
      <c r="Q26" s="9">
        <v>1</v>
      </c>
      <c r="R26" s="9">
        <v>1</v>
      </c>
      <c r="S26" s="9">
        <v>1</v>
      </c>
      <c r="T26" s="9">
        <v>1</v>
      </c>
      <c r="U26" s="9">
        <v>1</v>
      </c>
      <c r="V26" s="9">
        <v>1</v>
      </c>
      <c r="W26" s="9">
        <v>1</v>
      </c>
      <c r="X26" s="9">
        <v>1</v>
      </c>
      <c r="Y26" s="9">
        <v>1</v>
      </c>
      <c r="Z26" s="9">
        <v>1</v>
      </c>
      <c r="AA26" s="18">
        <v>1</v>
      </c>
      <c r="AD26" s="7">
        <f>+SUMIFS($D26:$AB26,$D$4:$AB$4,AD$4,$D$5:$AB$5,"="&amp;AD$5)</f>
        <v>1</v>
      </c>
      <c r="AE26" s="7">
        <f>+SUMIFS($D26:$AB26,$D$4:$AB$4,AE$4,$D$5:$AB$5,"="&amp;AE$5)</f>
        <v>1</v>
      </c>
    </row>
    <row r="27" spans="2:31">
      <c r="B27" s="7" t="s">
        <v>21</v>
      </c>
      <c r="C27" s="7"/>
      <c r="D27" s="13">
        <f>+D42</f>
        <v>760</v>
      </c>
      <c r="E27" s="13">
        <f>+D27+E42-(E7*E22+E8*E23+E9*E24)</f>
        <v>788.2</v>
      </c>
      <c r="F27" s="13">
        <f t="shared" ref="F27:AA27" si="4">+E27+F42-(F7*F22+F8*F23+F9*F24)</f>
        <v>604.20000000000005</v>
      </c>
      <c r="G27" s="13">
        <f t="shared" si="4"/>
        <v>625.40000000000009</v>
      </c>
      <c r="H27" s="13">
        <f t="shared" si="4"/>
        <v>301.20000000000005</v>
      </c>
      <c r="I27" s="13">
        <f t="shared" si="4"/>
        <v>267</v>
      </c>
      <c r="J27" s="13">
        <f t="shared" si="4"/>
        <v>43.799999999999955</v>
      </c>
      <c r="K27" s="13">
        <f t="shared" si="4"/>
        <v>-82</v>
      </c>
      <c r="L27" s="13">
        <f t="shared" si="4"/>
        <v>-194.19999999999993</v>
      </c>
      <c r="M27" s="13">
        <f t="shared" si="4"/>
        <v>-572.79999999999995</v>
      </c>
      <c r="N27" s="13">
        <f t="shared" si="4"/>
        <v>-813.59999999999991</v>
      </c>
      <c r="O27" s="21">
        <f t="shared" si="4"/>
        <v>-637.39999999999986</v>
      </c>
      <c r="P27" s="13">
        <f t="shared" si="4"/>
        <v>-1115.1999999999998</v>
      </c>
      <c r="Q27" s="13">
        <f t="shared" si="4"/>
        <v>-1071.3999999999996</v>
      </c>
      <c r="R27" s="13">
        <f t="shared" si="4"/>
        <v>-627.39999999999964</v>
      </c>
      <c r="S27" s="13">
        <f t="shared" si="4"/>
        <v>-813.79999999999961</v>
      </c>
      <c r="T27" s="13">
        <f t="shared" si="4"/>
        <v>-1175.5999999999995</v>
      </c>
      <c r="U27" s="13">
        <f t="shared" si="4"/>
        <v>-1310.3999999999994</v>
      </c>
      <c r="V27" s="13">
        <f t="shared" si="4"/>
        <v>-1446.1999999999994</v>
      </c>
      <c r="W27" s="13">
        <f t="shared" si="4"/>
        <v>-1737.1999999999994</v>
      </c>
      <c r="X27" s="13">
        <f t="shared" si="4"/>
        <v>-1630.5999999999995</v>
      </c>
      <c r="Y27" s="13">
        <f t="shared" si="4"/>
        <v>-1722.5999999999995</v>
      </c>
      <c r="Z27" s="13">
        <f t="shared" si="4"/>
        <v>-1450.9999999999995</v>
      </c>
      <c r="AA27" s="21">
        <f t="shared" si="4"/>
        <v>-1653.9999999999995</v>
      </c>
      <c r="AD27" s="7"/>
      <c r="AE27" s="7"/>
    </row>
    <row r="28" spans="2:31"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19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19"/>
      <c r="AD28" s="4"/>
      <c r="AE28" s="4"/>
    </row>
    <row r="29" spans="2:31">
      <c r="B29" s="5" t="s">
        <v>22</v>
      </c>
      <c r="D29" s="5">
        <f>+D4</f>
        <v>2025</v>
      </c>
      <c r="E29" s="5">
        <f>+E4</f>
        <v>2025</v>
      </c>
      <c r="F29" s="5">
        <f>+F4</f>
        <v>2025</v>
      </c>
      <c r="G29" s="5">
        <f>+G4</f>
        <v>2025</v>
      </c>
      <c r="H29" s="5">
        <f>+H4</f>
        <v>2025</v>
      </c>
      <c r="I29" s="5">
        <f>+I4</f>
        <v>2025</v>
      </c>
      <c r="J29" s="5">
        <f>+J4</f>
        <v>2025</v>
      </c>
      <c r="K29" s="5">
        <f>+K4</f>
        <v>2025</v>
      </c>
      <c r="L29" s="5">
        <f>+L4</f>
        <v>2025</v>
      </c>
      <c r="M29" s="5">
        <f>+M4</f>
        <v>2025</v>
      </c>
      <c r="N29" s="5">
        <f>+N4</f>
        <v>2025</v>
      </c>
      <c r="O29" s="14">
        <f>+O4</f>
        <v>2025</v>
      </c>
      <c r="P29" s="5">
        <f>+P4</f>
        <v>2026</v>
      </c>
      <c r="Q29" s="5">
        <f>+Q4</f>
        <v>2026</v>
      </c>
      <c r="R29" s="5">
        <f>+R4</f>
        <v>2026</v>
      </c>
      <c r="S29" s="5">
        <f>+S4</f>
        <v>2026</v>
      </c>
      <c r="T29" s="5">
        <f>+T4</f>
        <v>2026</v>
      </c>
      <c r="U29" s="5">
        <f>+U4</f>
        <v>2026</v>
      </c>
      <c r="V29" s="5">
        <f>+V4</f>
        <v>2026</v>
      </c>
      <c r="W29" s="5">
        <f>+W4</f>
        <v>2026</v>
      </c>
      <c r="X29" s="5">
        <f>+X4</f>
        <v>2026</v>
      </c>
      <c r="Y29" s="5">
        <f>+Y4</f>
        <v>2026</v>
      </c>
      <c r="Z29" s="5">
        <f>+Z4</f>
        <v>2026</v>
      </c>
      <c r="AA29" s="14">
        <f>+AA4</f>
        <v>2026</v>
      </c>
      <c r="AD29" s="5">
        <f>+AD4</f>
        <v>2025</v>
      </c>
      <c r="AE29" s="5">
        <f>+AE4</f>
        <v>2026</v>
      </c>
    </row>
    <row r="30" spans="2:31">
      <c r="D30" s="5">
        <f>+D5</f>
        <v>1</v>
      </c>
      <c r="E30" s="5">
        <f>+E5</f>
        <v>2</v>
      </c>
      <c r="F30" s="5">
        <f>+F5</f>
        <v>3</v>
      </c>
      <c r="G30" s="5">
        <f>+G5</f>
        <v>4</v>
      </c>
      <c r="H30" s="5">
        <f>+H5</f>
        <v>5</v>
      </c>
      <c r="I30" s="5">
        <f>+I5</f>
        <v>6</v>
      </c>
      <c r="J30" s="5">
        <f>+J5</f>
        <v>7</v>
      </c>
      <c r="K30" s="5">
        <f>+K5</f>
        <v>8</v>
      </c>
      <c r="L30" s="5">
        <f>+L5</f>
        <v>9</v>
      </c>
      <c r="M30" s="5">
        <f>+M5</f>
        <v>10</v>
      </c>
      <c r="N30" s="5">
        <f>+N5</f>
        <v>11</v>
      </c>
      <c r="O30" s="14">
        <f>+O5</f>
        <v>12</v>
      </c>
      <c r="P30" s="5">
        <f>+P5</f>
        <v>1</v>
      </c>
      <c r="Q30" s="5">
        <f>+Q5</f>
        <v>2</v>
      </c>
      <c r="R30" s="5">
        <f>+R5</f>
        <v>3</v>
      </c>
      <c r="S30" s="5">
        <f>+S5</f>
        <v>4</v>
      </c>
      <c r="T30" s="5">
        <f>+T5</f>
        <v>5</v>
      </c>
      <c r="U30" s="5">
        <f>+U5</f>
        <v>6</v>
      </c>
      <c r="V30" s="5">
        <f>+V5</f>
        <v>7</v>
      </c>
      <c r="W30" s="5">
        <f>+W5</f>
        <v>8</v>
      </c>
      <c r="X30" s="5">
        <f>+X5</f>
        <v>9</v>
      </c>
      <c r="Y30" s="5">
        <f>+Y5</f>
        <v>10</v>
      </c>
      <c r="Z30" s="5">
        <f>+Z5</f>
        <v>11</v>
      </c>
      <c r="AA30" s="14">
        <f>+AA5</f>
        <v>12</v>
      </c>
      <c r="AD30" s="5">
        <f>+AD5</f>
        <v>12</v>
      </c>
      <c r="AE30" s="5">
        <f>+AE5</f>
        <v>12</v>
      </c>
    </row>
    <row r="31" spans="2:31" s="7" customFormat="1">
      <c r="B31" s="8" t="s">
        <v>23</v>
      </c>
      <c r="D31" s="8">
        <f t="shared" ref="D31:AA31" si="5">+D32+D37+D39</f>
        <v>10000</v>
      </c>
      <c r="E31" s="8">
        <f t="shared" si="5"/>
        <v>2664</v>
      </c>
      <c r="F31" s="8">
        <f t="shared" si="5"/>
        <v>2852</v>
      </c>
      <c r="G31" s="8">
        <f t="shared" si="5"/>
        <v>2552</v>
      </c>
      <c r="H31" s="8">
        <f t="shared" si="5"/>
        <v>2644</v>
      </c>
      <c r="I31" s="8">
        <f t="shared" si="5"/>
        <v>1400</v>
      </c>
      <c r="J31" s="8">
        <f t="shared" si="5"/>
        <v>2428</v>
      </c>
      <c r="K31" s="8">
        <f t="shared" si="5"/>
        <v>2772</v>
      </c>
      <c r="L31" s="8">
        <f t="shared" si="5"/>
        <v>2824</v>
      </c>
      <c r="M31" s="8">
        <f t="shared" si="5"/>
        <v>3132</v>
      </c>
      <c r="N31" s="8">
        <f t="shared" si="5"/>
        <v>2264</v>
      </c>
      <c r="O31" s="20">
        <f t="shared" si="5"/>
        <v>1804</v>
      </c>
      <c r="P31" s="8">
        <f t="shared" si="5"/>
        <v>3352</v>
      </c>
      <c r="Q31" s="8">
        <f t="shared" si="5"/>
        <v>2008</v>
      </c>
      <c r="R31" s="8">
        <f t="shared" si="5"/>
        <v>1424</v>
      </c>
      <c r="S31" s="8">
        <f t="shared" si="5"/>
        <v>3136</v>
      </c>
      <c r="T31" s="8">
        <f t="shared" si="5"/>
        <v>3208</v>
      </c>
      <c r="U31" s="8">
        <f t="shared" si="5"/>
        <v>1740</v>
      </c>
      <c r="V31" s="8">
        <f t="shared" si="5"/>
        <v>2044</v>
      </c>
      <c r="W31" s="8">
        <f t="shared" si="5"/>
        <v>2952</v>
      </c>
      <c r="X31" s="8">
        <f t="shared" si="5"/>
        <v>2772</v>
      </c>
      <c r="Y31" s="8">
        <f t="shared" si="5"/>
        <v>2248</v>
      </c>
      <c r="Z31" s="8">
        <f t="shared" si="5"/>
        <v>1900</v>
      </c>
      <c r="AA31" s="20">
        <f t="shared" si="5"/>
        <v>2188</v>
      </c>
      <c r="AD31" s="8">
        <f t="shared" ref="AD31:AE39" si="6">+SUMIFS($D31:$AB31,$D$4:$AB$4,AD$4,$D$5:$AB$5,"&lt;="&amp;AD$5)</f>
        <v>37336</v>
      </c>
      <c r="AE31" s="8">
        <f t="shared" si="6"/>
        <v>28972</v>
      </c>
    </row>
    <row r="32" spans="2:31" s="6" customFormat="1" collapsed="1">
      <c r="B32" s="6" t="s">
        <v>24</v>
      </c>
      <c r="C32" s="7"/>
      <c r="D32" s="6">
        <f>+SUM(D33:D35)</f>
        <v>0</v>
      </c>
      <c r="E32" s="6">
        <f t="shared" ref="E32:AA32" si="7">+SUM(E33:E35)</f>
        <v>2664</v>
      </c>
      <c r="F32" s="6">
        <f t="shared" si="7"/>
        <v>2852</v>
      </c>
      <c r="G32" s="6">
        <f t="shared" si="7"/>
        <v>2552</v>
      </c>
      <c r="H32" s="6">
        <f t="shared" si="7"/>
        <v>2644</v>
      </c>
      <c r="I32" s="6">
        <f t="shared" si="7"/>
        <v>1400</v>
      </c>
      <c r="J32" s="6">
        <f t="shared" si="7"/>
        <v>2428</v>
      </c>
      <c r="K32" s="6">
        <f t="shared" si="7"/>
        <v>2772</v>
      </c>
      <c r="L32" s="6">
        <f t="shared" si="7"/>
        <v>2824</v>
      </c>
      <c r="M32" s="6">
        <f t="shared" si="7"/>
        <v>3132</v>
      </c>
      <c r="N32" s="6">
        <f t="shared" si="7"/>
        <v>2264</v>
      </c>
      <c r="O32" s="15">
        <f t="shared" si="7"/>
        <v>1804</v>
      </c>
      <c r="P32" s="6">
        <f t="shared" si="7"/>
        <v>3352</v>
      </c>
      <c r="Q32" s="6">
        <f t="shared" si="7"/>
        <v>2008</v>
      </c>
      <c r="R32" s="6">
        <f t="shared" si="7"/>
        <v>1424</v>
      </c>
      <c r="S32" s="6">
        <f t="shared" si="7"/>
        <v>3136</v>
      </c>
      <c r="T32" s="6">
        <f t="shared" si="7"/>
        <v>3208</v>
      </c>
      <c r="U32" s="6">
        <f t="shared" si="7"/>
        <v>1740</v>
      </c>
      <c r="V32" s="6">
        <f t="shared" si="7"/>
        <v>2044</v>
      </c>
      <c r="W32" s="6">
        <f t="shared" si="7"/>
        <v>2952</v>
      </c>
      <c r="X32" s="6">
        <f t="shared" si="7"/>
        <v>2772</v>
      </c>
      <c r="Y32" s="6">
        <f t="shared" si="7"/>
        <v>2248</v>
      </c>
      <c r="Z32" s="6">
        <f t="shared" si="7"/>
        <v>1900</v>
      </c>
      <c r="AA32" s="15">
        <f t="shared" si="7"/>
        <v>2188</v>
      </c>
      <c r="AD32" s="6">
        <f t="shared" si="6"/>
        <v>27336</v>
      </c>
      <c r="AE32" s="6">
        <f t="shared" si="6"/>
        <v>28972</v>
      </c>
    </row>
    <row r="33" spans="2:31" s="7" customFormat="1">
      <c r="B33" s="7" t="s">
        <v>14</v>
      </c>
      <c r="D33" s="7">
        <f>+'Nueva tienda'!D37*$B$2</f>
        <v>0</v>
      </c>
      <c r="E33" s="7">
        <f>+'Nueva tienda'!E37*$B$2</f>
        <v>1148</v>
      </c>
      <c r="F33" s="7">
        <f>+'Nueva tienda'!F37*$B$2</f>
        <v>1176</v>
      </c>
      <c r="G33" s="7">
        <f>+'Nueva tienda'!G37*$B$2</f>
        <v>840</v>
      </c>
      <c r="H33" s="7">
        <f>+'Nueva tienda'!H37*$B$2</f>
        <v>140</v>
      </c>
      <c r="I33" s="7">
        <f>+'Nueva tienda'!I37*$B$2</f>
        <v>28</v>
      </c>
      <c r="J33" s="7">
        <f>+'Nueva tienda'!J37*$B$2</f>
        <v>840</v>
      </c>
      <c r="K33" s="7">
        <f>+'Nueva tienda'!K37*$B$2</f>
        <v>700</v>
      </c>
      <c r="L33" s="7">
        <f>+'Nueva tienda'!L37*$B$2</f>
        <v>420</v>
      </c>
      <c r="M33" s="7">
        <f>+'Nueva tienda'!M37*$B$2</f>
        <v>1260</v>
      </c>
      <c r="N33" s="7">
        <f>+'Nueva tienda'!N37*$B$2</f>
        <v>224</v>
      </c>
      <c r="O33" s="16">
        <f>+'Nueva tienda'!O37*$B$2</f>
        <v>1316</v>
      </c>
      <c r="P33" s="7">
        <f>+'Nueva tienda'!P37*$B$2</f>
        <v>756</v>
      </c>
      <c r="Q33" s="7">
        <f>+'Nueva tienda'!Q37*$B$2</f>
        <v>1260</v>
      </c>
      <c r="R33" s="7">
        <f>+'Nueva tienda'!R37*$B$2</f>
        <v>840</v>
      </c>
      <c r="S33" s="7">
        <f>+'Nueva tienda'!S37*$B$2</f>
        <v>1176</v>
      </c>
      <c r="T33" s="7">
        <f>+'Nueva tienda'!T37*$B$2</f>
        <v>1260</v>
      </c>
      <c r="U33" s="7">
        <f>+'Nueva tienda'!U37*$B$2</f>
        <v>196</v>
      </c>
      <c r="V33" s="7">
        <f>+'Nueva tienda'!V37*$B$2</f>
        <v>504</v>
      </c>
      <c r="W33" s="7">
        <f>+'Nueva tienda'!W37*$B$2</f>
        <v>1148</v>
      </c>
      <c r="X33" s="7">
        <f>+'Nueva tienda'!X37*$B$2</f>
        <v>784</v>
      </c>
      <c r="Y33" s="7">
        <f>+'Nueva tienda'!Y37*$B$2</f>
        <v>112</v>
      </c>
      <c r="Z33" s="7">
        <f>+'Nueva tienda'!Z37*$B$2</f>
        <v>1316</v>
      </c>
      <c r="AA33" s="16">
        <f>+'Nueva tienda'!AA37*$B$2</f>
        <v>56</v>
      </c>
      <c r="AD33" s="7">
        <f t="shared" si="6"/>
        <v>8092</v>
      </c>
      <c r="AE33" s="7">
        <f t="shared" si="6"/>
        <v>9408</v>
      </c>
    </row>
    <row r="34" spans="2:31" s="7" customFormat="1">
      <c r="B34" s="7" t="s">
        <v>15</v>
      </c>
      <c r="D34" s="7">
        <f>+'Nueva tienda'!D38*$B$2</f>
        <v>0</v>
      </c>
      <c r="E34" s="7">
        <f>+'Nueva tienda'!E38*$B$2</f>
        <v>140</v>
      </c>
      <c r="F34" s="7">
        <f>+'Nueva tienda'!F38*$B$2</f>
        <v>1260</v>
      </c>
      <c r="G34" s="7">
        <f>+'Nueva tienda'!G38*$B$2</f>
        <v>1232</v>
      </c>
      <c r="H34" s="7">
        <f>+'Nueva tienda'!H38*$B$2</f>
        <v>1064</v>
      </c>
      <c r="I34" s="7">
        <f>+'Nueva tienda'!I38*$B$2</f>
        <v>700</v>
      </c>
      <c r="J34" s="7">
        <f>+'Nueva tienda'!J38*$B$2</f>
        <v>980</v>
      </c>
      <c r="K34" s="7">
        <f>+'Nueva tienda'!K38*$B$2</f>
        <v>504</v>
      </c>
      <c r="L34" s="7">
        <f>+'Nueva tienda'!L38*$B$2</f>
        <v>1316</v>
      </c>
      <c r="M34" s="7">
        <f>+'Nueva tienda'!M38*$B$2</f>
        <v>1232</v>
      </c>
      <c r="N34" s="7">
        <f>+'Nueva tienda'!N38*$B$2</f>
        <v>952</v>
      </c>
      <c r="O34" s="16">
        <f>+'Nueva tienda'!O38*$B$2</f>
        <v>392</v>
      </c>
      <c r="P34" s="7">
        <f>+'Nueva tienda'!P38*$B$2</f>
        <v>1092</v>
      </c>
      <c r="Q34" s="7">
        <f>+'Nueva tienda'!Q38*$B$2</f>
        <v>364</v>
      </c>
      <c r="R34" s="7">
        <f>+'Nueva tienda'!R38*$B$2</f>
        <v>168</v>
      </c>
      <c r="S34" s="7">
        <f>+'Nueva tienda'!S38*$B$2</f>
        <v>840</v>
      </c>
      <c r="T34" s="7">
        <f>+'Nueva tienda'!T38*$B$2</f>
        <v>924</v>
      </c>
      <c r="U34" s="7">
        <f>+'Nueva tienda'!U38*$B$2</f>
        <v>616</v>
      </c>
      <c r="V34" s="7">
        <f>+'Nueva tienda'!V38*$B$2</f>
        <v>1316</v>
      </c>
      <c r="W34" s="7">
        <f>+'Nueva tienda'!W38*$B$2</f>
        <v>812</v>
      </c>
      <c r="X34" s="7">
        <f>+'Nueva tienda'!X38*$B$2</f>
        <v>868</v>
      </c>
      <c r="Y34" s="7">
        <f>+'Nueva tienda'!Y38*$B$2</f>
        <v>952</v>
      </c>
      <c r="Z34" s="7">
        <f>+'Nueva tienda'!Z38*$B$2</f>
        <v>168</v>
      </c>
      <c r="AA34" s="16">
        <f>+'Nueva tienda'!AA38*$B$2</f>
        <v>1204</v>
      </c>
      <c r="AD34" s="7">
        <f t="shared" si="6"/>
        <v>9772</v>
      </c>
      <c r="AE34" s="7">
        <f t="shared" si="6"/>
        <v>9324</v>
      </c>
    </row>
    <row r="35" spans="2:31" s="7" customFormat="1">
      <c r="B35" s="7" t="s">
        <v>16</v>
      </c>
      <c r="D35" s="7">
        <f>+'Nueva tienda'!D39*$B$2</f>
        <v>0</v>
      </c>
      <c r="E35" s="7">
        <f>+'Nueva tienda'!E39*$B$2</f>
        <v>1376</v>
      </c>
      <c r="F35" s="7">
        <f>+'Nueva tienda'!F39*$B$2</f>
        <v>416</v>
      </c>
      <c r="G35" s="7">
        <f>+'Nueva tienda'!G39*$B$2</f>
        <v>480</v>
      </c>
      <c r="H35" s="7">
        <f>+'Nueva tienda'!H39*$B$2</f>
        <v>1440</v>
      </c>
      <c r="I35" s="7">
        <f>+'Nueva tienda'!I39*$B$2</f>
        <v>672</v>
      </c>
      <c r="J35" s="7">
        <f>+'Nueva tienda'!J39*$B$2</f>
        <v>608</v>
      </c>
      <c r="K35" s="7">
        <f>+'Nueva tienda'!K39*$B$2</f>
        <v>1568</v>
      </c>
      <c r="L35" s="7">
        <f>+'Nueva tienda'!L39*$B$2</f>
        <v>1088</v>
      </c>
      <c r="M35" s="7">
        <f>+'Nueva tienda'!M39*$B$2</f>
        <v>640</v>
      </c>
      <c r="N35" s="7">
        <f>+'Nueva tienda'!N39*$B$2</f>
        <v>1088</v>
      </c>
      <c r="O35" s="16">
        <f>+'Nueva tienda'!O39*$B$2</f>
        <v>96</v>
      </c>
      <c r="P35" s="7">
        <f>+'Nueva tienda'!P39*$B$2</f>
        <v>1504</v>
      </c>
      <c r="Q35" s="7">
        <f>+'Nueva tienda'!Q39*$B$2</f>
        <v>384</v>
      </c>
      <c r="R35" s="7">
        <f>+'Nueva tienda'!R39*$B$2</f>
        <v>416</v>
      </c>
      <c r="S35" s="7">
        <f>+'Nueva tienda'!S39*$B$2</f>
        <v>1120</v>
      </c>
      <c r="T35" s="7">
        <f>+'Nueva tienda'!T39*$B$2</f>
        <v>1024</v>
      </c>
      <c r="U35" s="7">
        <f>+'Nueva tienda'!U39*$B$2</f>
        <v>928</v>
      </c>
      <c r="V35" s="7">
        <f>+'Nueva tienda'!V39*$B$2</f>
        <v>224</v>
      </c>
      <c r="W35" s="7">
        <f>+'Nueva tienda'!W39*$B$2</f>
        <v>992</v>
      </c>
      <c r="X35" s="7">
        <f>+'Nueva tienda'!X39*$B$2</f>
        <v>1120</v>
      </c>
      <c r="Y35" s="7">
        <f>+'Nueva tienda'!Y39*$B$2</f>
        <v>1184</v>
      </c>
      <c r="Z35" s="7">
        <f>+'Nueva tienda'!Z39*$B$2</f>
        <v>416</v>
      </c>
      <c r="AA35" s="16">
        <f>+'Nueva tienda'!AA39*$B$2</f>
        <v>928</v>
      </c>
      <c r="AD35" s="7">
        <f t="shared" si="6"/>
        <v>9472</v>
      </c>
      <c r="AE35" s="7">
        <f t="shared" si="6"/>
        <v>10240</v>
      </c>
    </row>
    <row r="36" spans="2:31"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16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16"/>
      <c r="AD36" s="7">
        <f t="shared" si="6"/>
        <v>0</v>
      </c>
      <c r="AE36" s="7">
        <f t="shared" si="6"/>
        <v>0</v>
      </c>
    </row>
    <row r="37" spans="2:31" s="6" customFormat="1">
      <c r="B37" s="6" t="s">
        <v>25</v>
      </c>
      <c r="C37" s="7"/>
      <c r="D37" s="28">
        <v>10000</v>
      </c>
      <c r="O37" s="15"/>
      <c r="AA37" s="15"/>
      <c r="AD37" s="6">
        <f t="shared" si="6"/>
        <v>10000</v>
      </c>
      <c r="AE37" s="6">
        <f t="shared" si="6"/>
        <v>0</v>
      </c>
    </row>
    <row r="38" spans="2:31" s="6" customFormat="1">
      <c r="B38" s="6" t="s">
        <v>26</v>
      </c>
      <c r="C38" s="7"/>
      <c r="D38" s="6">
        <v>0</v>
      </c>
      <c r="O38" s="15"/>
      <c r="AA38" s="15"/>
      <c r="AD38" s="6">
        <f t="shared" si="6"/>
        <v>0</v>
      </c>
      <c r="AE38" s="6">
        <f t="shared" si="6"/>
        <v>0</v>
      </c>
    </row>
    <row r="39" spans="2:31" s="6" customFormat="1">
      <c r="C39" s="7"/>
      <c r="O39" s="15"/>
      <c r="AA39" s="15"/>
      <c r="AD39" s="6">
        <f t="shared" si="6"/>
        <v>0</v>
      </c>
      <c r="AE39" s="6">
        <f t="shared" si="6"/>
        <v>0</v>
      </c>
    </row>
    <row r="40" spans="2:31" s="6" customFormat="1">
      <c r="C40" s="7"/>
      <c r="O40" s="15"/>
      <c r="AA40" s="15"/>
    </row>
    <row r="41" spans="2:31" s="7" customFormat="1">
      <c r="B41" s="8" t="s">
        <v>27</v>
      </c>
      <c r="D41" s="8">
        <f>+D42+D43+D50+D53</f>
        <v>3710</v>
      </c>
      <c r="E41" s="8">
        <f>+E42+E43+E50+E53</f>
        <v>3567.04</v>
      </c>
      <c r="F41" s="8">
        <f>+F42+F43+F50+F53</f>
        <v>3721.12</v>
      </c>
      <c r="G41" s="8">
        <f>+G42+G43+G50+G53</f>
        <v>3508.3199999999997</v>
      </c>
      <c r="H41" s="8">
        <f>+H42+H43+H50+H53</f>
        <v>3597.44</v>
      </c>
      <c r="I41" s="8">
        <f>+I42+I43+I50+I53</f>
        <v>3172.8</v>
      </c>
      <c r="J41" s="8">
        <f>+J42+J43+J50+J53</f>
        <v>3584.48</v>
      </c>
      <c r="K41" s="8">
        <f>+K42+K43+K50+K53</f>
        <v>3465.52</v>
      </c>
      <c r="L41" s="8">
        <f>+L42+L43+L50+L53</f>
        <v>3836.2400000000002</v>
      </c>
      <c r="M41" s="8">
        <f>+M42+M43+M50+M53</f>
        <v>3258.32</v>
      </c>
      <c r="N41" s="8">
        <f>+N42+N43+N50+N53</f>
        <v>3561.04</v>
      </c>
      <c r="O41" s="20">
        <f>+O42+O43+O50+O53</f>
        <v>2227.4399999999996</v>
      </c>
      <c r="P41" s="8">
        <f>+P42+P43+P50+P53</f>
        <v>2578.3199999999997</v>
      </c>
      <c r="Q41" s="8">
        <f>+Q42+Q43+Q50+Q53</f>
        <v>2245.2800000000002</v>
      </c>
      <c r="R41" s="8">
        <f>+R42+R43+R50+R53</f>
        <v>2831.44</v>
      </c>
      <c r="S41" s="8">
        <f>+S42+S43+S50+S53</f>
        <v>2413.7599999999998</v>
      </c>
      <c r="T41" s="8">
        <f>+T42+T43+T50+T53</f>
        <v>2601.6799999999998</v>
      </c>
      <c r="U41" s="8">
        <f>+U42+U43+U50+U53</f>
        <v>2055.6</v>
      </c>
      <c r="V41" s="8">
        <f>+V42+V43+V50+V53</f>
        <v>2443.8399999999997</v>
      </c>
      <c r="W41" s="8">
        <f>+W42+W43+W50+W53</f>
        <v>2245.12</v>
      </c>
      <c r="X41" s="8">
        <f>+X42+X43+X50+X53</f>
        <v>2957.92</v>
      </c>
      <c r="Y41" s="8">
        <f>+Y42+Y43+Y50+Y53</f>
        <v>2274.88</v>
      </c>
      <c r="Z41" s="8">
        <f>+Z42+Z43+Z50+Z53</f>
        <v>2789.6</v>
      </c>
      <c r="AA41" s="20">
        <f>+AA42+AA43+AA50+AA53</f>
        <v>2131.2800000000002</v>
      </c>
      <c r="AD41" s="8">
        <f>+SUMIFS($D41:$AB41,$D$4:$AB$4,AD$4,$D$5:$AB$5,"&lt;="&amp;AD$5)</f>
        <v>41209.760000000002</v>
      </c>
      <c r="AE41" s="8">
        <f>+SUMIFS($D41:$AB41,$D$4:$AB$4,AE$4,$D$5:$AB$5,"&lt;="&amp;AE$5)</f>
        <v>29568.719999999998</v>
      </c>
    </row>
    <row r="42" spans="2:31" s="7" customFormat="1">
      <c r="B42" s="6" t="s">
        <v>28</v>
      </c>
      <c r="D42" s="6">
        <f>+'Nueva tienda'!D46*'Escenario -1'!$B$2</f>
        <v>760</v>
      </c>
      <c r="E42" s="6">
        <f>+'Nueva tienda'!E46*'Escenario -1'!$B$2</f>
        <v>607.20000000000005</v>
      </c>
      <c r="F42" s="6">
        <f>+'Nueva tienda'!F46*'Escenario -1'!$B$2</f>
        <v>400</v>
      </c>
      <c r="G42" s="6">
        <f>+'Nueva tienda'!G46*'Escenario -1'!$B$2</f>
        <v>555.20000000000005</v>
      </c>
      <c r="H42" s="6">
        <f>+'Nueva tienda'!H46*'Escenario -1'!$B$2</f>
        <v>288.8</v>
      </c>
      <c r="I42" s="6">
        <f>+'Nueva tienda'!I46*'Escenario -1'!$B$2</f>
        <v>288.8</v>
      </c>
      <c r="J42" s="6">
        <f>+'Nueva tienda'!J46*'Escenario -1'!$B$2</f>
        <v>288.8</v>
      </c>
      <c r="K42" s="6">
        <f>+'Nueva tienda'!K46*'Escenario -1'!$B$2</f>
        <v>499.20000000000005</v>
      </c>
      <c r="L42" s="6">
        <f>+'Nueva tienda'!L46*'Escenario -1'!$B$2</f>
        <v>516.80000000000007</v>
      </c>
      <c r="M42" s="6">
        <f>+'Nueva tienda'!M46*'Escenario -1'!$B$2</f>
        <v>270.40000000000003</v>
      </c>
      <c r="N42" s="6">
        <f>+'Nueva tienda'!N46*'Escenario -1'!$B$2</f>
        <v>275.2</v>
      </c>
      <c r="O42" s="15">
        <f>+'Nueva tienda'!O46*'Escenario -1'!$B$2</f>
        <v>519.20000000000005</v>
      </c>
      <c r="P42" s="6">
        <f>+'Nueva tienda'!P46*'Escenario -1'!$B$2</f>
        <v>427.20000000000005</v>
      </c>
      <c r="Q42" s="6">
        <f>+'Nueva tienda'!Q46*'Escenario -1'!$B$2</f>
        <v>524.80000000000007</v>
      </c>
      <c r="R42" s="6">
        <f>+'Nueva tienda'!R46*'Escenario -1'!$B$2</f>
        <v>796</v>
      </c>
      <c r="S42" s="6">
        <f>+'Nueva tienda'!S46*'Escenario -1'!$B$2</f>
        <v>625.6</v>
      </c>
      <c r="T42" s="6">
        <f>+'Nueva tienda'!T46*'Escenario -1'!$B$2</f>
        <v>459.20000000000005</v>
      </c>
      <c r="U42" s="6">
        <f>+'Nueva tienda'!U46*'Escenario -1'!$B$2</f>
        <v>351.20000000000005</v>
      </c>
      <c r="V42" s="6">
        <f>+'Nueva tienda'!V46*'Escenario -1'!$B$2</f>
        <v>371.20000000000005</v>
      </c>
      <c r="W42" s="6">
        <f>+'Nueva tienda'!W46*'Escenario -1'!$B$2</f>
        <v>468</v>
      </c>
      <c r="X42" s="6">
        <f>+'Nueva tienda'!X46*'Escenario -1'!$B$2</f>
        <v>841.6</v>
      </c>
      <c r="Y42" s="6">
        <f>+'Nueva tienda'!Y46*'Escenario -1'!$B$2</f>
        <v>540</v>
      </c>
      <c r="Z42" s="6">
        <f>+'Nueva tienda'!Z46*'Escenario -1'!$B$2</f>
        <v>725.6</v>
      </c>
      <c r="AA42" s="15">
        <f>+'Nueva tienda'!AA46*'Escenario -1'!$B$2</f>
        <v>400</v>
      </c>
      <c r="AD42" s="6">
        <f>+SUMIFS($D42:$AB42,$D$4:$AB$4,AD$4,$D$5:$AB$5,"&lt;="&amp;AD$5)</f>
        <v>5269.6</v>
      </c>
      <c r="AE42" s="6">
        <f>+SUMIFS($D42:$AB42,$D$4:$AB$4,AE$4,$D$5:$AB$5,"&lt;="&amp;AE$5)</f>
        <v>6530.4000000000005</v>
      </c>
    </row>
    <row r="43" spans="2:31" s="7" customFormat="1">
      <c r="B43" s="6" t="s">
        <v>29</v>
      </c>
      <c r="D43" s="6">
        <f>+SUM(D44:D49)</f>
        <v>1950</v>
      </c>
      <c r="E43" s="6">
        <f>+SUM(E44:E49)</f>
        <v>2800</v>
      </c>
      <c r="F43" s="6">
        <f>+SUM(F44:F49)</f>
        <v>3150</v>
      </c>
      <c r="G43" s="6">
        <f>+SUM(G44:G49)</f>
        <v>2800</v>
      </c>
      <c r="H43" s="6">
        <f>+SUM(H44:H49)</f>
        <v>3150</v>
      </c>
      <c r="I43" s="6">
        <f>+SUM(I44:I49)</f>
        <v>2800</v>
      </c>
      <c r="J43" s="6">
        <f>+SUM(J44:J49)</f>
        <v>3150</v>
      </c>
      <c r="K43" s="6">
        <f>+SUM(K44:K49)</f>
        <v>2800</v>
      </c>
      <c r="L43" s="6">
        <f>+SUM(L44:L49)</f>
        <v>3150</v>
      </c>
      <c r="M43" s="6">
        <f>+SUM(M44:M49)</f>
        <v>2800</v>
      </c>
      <c r="N43" s="6">
        <f>+SUM(N44:N49)</f>
        <v>3150</v>
      </c>
      <c r="O43" s="15">
        <f>+SUM(O44:O49)</f>
        <v>1600</v>
      </c>
      <c r="P43" s="6">
        <f>+SUM(P44:P49)</f>
        <v>1950</v>
      </c>
      <c r="Q43" s="6">
        <f>+SUM(Q44:Q49)</f>
        <v>1600</v>
      </c>
      <c r="R43" s="6">
        <f>+SUM(R44:R49)</f>
        <v>1950</v>
      </c>
      <c r="S43" s="6">
        <f>+SUM(S44:S49)</f>
        <v>1600</v>
      </c>
      <c r="T43" s="6">
        <f>+SUM(T44:T49)</f>
        <v>1950</v>
      </c>
      <c r="U43" s="6">
        <f>+SUM(U44:U49)</f>
        <v>1600</v>
      </c>
      <c r="V43" s="6">
        <f>+SUM(V44:V49)</f>
        <v>1950</v>
      </c>
      <c r="W43" s="6">
        <f>+SUM(W44:W49)</f>
        <v>1600</v>
      </c>
      <c r="X43" s="6">
        <f>+SUM(X44:X49)</f>
        <v>1950</v>
      </c>
      <c r="Y43" s="6">
        <f>+SUM(Y44:Y49)</f>
        <v>1600</v>
      </c>
      <c r="Z43" s="6">
        <f>+SUM(Z44:Z49)</f>
        <v>1950</v>
      </c>
      <c r="AA43" s="15">
        <f>+SUM(AA44:AA49)</f>
        <v>1600</v>
      </c>
      <c r="AD43" s="6">
        <f>+SUMIFS($D43:$AB43,$D$4:$AB$4,AD$4,$D$5:$AB$5,"&lt;="&amp;AD$5)</f>
        <v>33300</v>
      </c>
      <c r="AE43" s="6">
        <f>+SUMIFS($D43:$AB43,$D$4:$AB$4,AE$4,$D$5:$AB$5,"&lt;="&amp;AE$5)</f>
        <v>21300</v>
      </c>
    </row>
    <row r="44" spans="2:31" s="7" customFormat="1">
      <c r="B44" s="7" t="s">
        <v>30</v>
      </c>
      <c r="D44" s="9">
        <f>+'Nueva tienda'!D48</f>
        <v>800</v>
      </c>
      <c r="E44" s="9">
        <f>+'Nueva tienda'!E48</f>
        <v>800</v>
      </c>
      <c r="F44" s="9">
        <f>+'Nueva tienda'!F48</f>
        <v>800</v>
      </c>
      <c r="G44" s="9">
        <f>+'Nueva tienda'!G48</f>
        <v>800</v>
      </c>
      <c r="H44" s="9">
        <f>+'Nueva tienda'!H48</f>
        <v>800</v>
      </c>
      <c r="I44" s="9">
        <f>+'Nueva tienda'!I48</f>
        <v>800</v>
      </c>
      <c r="J44" s="9">
        <f>+'Nueva tienda'!J48</f>
        <v>800</v>
      </c>
      <c r="K44" s="9">
        <f>+'Nueva tienda'!K48</f>
        <v>800</v>
      </c>
      <c r="L44" s="9">
        <f>+'Nueva tienda'!L48</f>
        <v>800</v>
      </c>
      <c r="M44" s="9">
        <f>+'Nueva tienda'!M48</f>
        <v>800</v>
      </c>
      <c r="N44" s="9">
        <f>+'Nueva tienda'!N48</f>
        <v>800</v>
      </c>
      <c r="O44" s="18">
        <f>+'Nueva tienda'!O48</f>
        <v>800</v>
      </c>
      <c r="P44" s="9">
        <f>+'Nueva tienda'!P48</f>
        <v>800</v>
      </c>
      <c r="Q44" s="9">
        <f>+'Nueva tienda'!Q48</f>
        <v>800</v>
      </c>
      <c r="R44" s="9">
        <f>+'Nueva tienda'!R48</f>
        <v>800</v>
      </c>
      <c r="S44" s="9">
        <f>+'Nueva tienda'!S48</f>
        <v>800</v>
      </c>
      <c r="T44" s="9">
        <f>+'Nueva tienda'!T48</f>
        <v>800</v>
      </c>
      <c r="U44" s="9">
        <f>+'Nueva tienda'!U48</f>
        <v>800</v>
      </c>
      <c r="V44" s="9">
        <f>+'Nueva tienda'!V48</f>
        <v>800</v>
      </c>
      <c r="W44" s="9">
        <f>+'Nueva tienda'!W48</f>
        <v>800</v>
      </c>
      <c r="X44" s="9">
        <f>+'Nueva tienda'!X48</f>
        <v>800</v>
      </c>
      <c r="Y44" s="9">
        <f>+'Nueva tienda'!Y48</f>
        <v>800</v>
      </c>
      <c r="Z44" s="9">
        <f>+'Nueva tienda'!Z48</f>
        <v>800</v>
      </c>
      <c r="AA44" s="18">
        <f>+'Nueva tienda'!AA48</f>
        <v>800</v>
      </c>
      <c r="AD44" s="7">
        <f>+SUMIFS($D44:$AB44,$D$4:$AB$4,AD$4,$D$5:$AB$5,"&lt;="&amp;AD$5)</f>
        <v>9600</v>
      </c>
      <c r="AE44" s="7">
        <f>+SUMIFS($D44:$AB44,$D$4:$AB$4,AE$4,$D$5:$AB$5,"&lt;="&amp;AE$5)</f>
        <v>9600</v>
      </c>
    </row>
    <row r="45" spans="2:31" s="7" customFormat="1">
      <c r="B45" s="7" t="s">
        <v>31</v>
      </c>
      <c r="D45" s="9">
        <f>+'Nueva tienda'!D49</f>
        <v>800</v>
      </c>
      <c r="E45" s="9">
        <f>+'Nueva tienda'!E49</f>
        <v>800</v>
      </c>
      <c r="F45" s="9">
        <f>+'Nueva tienda'!F49</f>
        <v>800</v>
      </c>
      <c r="G45" s="9">
        <f>+'Nueva tienda'!G49</f>
        <v>800</v>
      </c>
      <c r="H45" s="9">
        <f>+'Nueva tienda'!H49</f>
        <v>800</v>
      </c>
      <c r="I45" s="9">
        <f>+'Nueva tienda'!I49</f>
        <v>800</v>
      </c>
      <c r="J45" s="9">
        <f>+'Nueva tienda'!J49</f>
        <v>800</v>
      </c>
      <c r="K45" s="9">
        <f>+'Nueva tienda'!K49</f>
        <v>800</v>
      </c>
      <c r="L45" s="9">
        <f>+'Nueva tienda'!L49</f>
        <v>800</v>
      </c>
      <c r="M45" s="9">
        <f>+'Nueva tienda'!M49</f>
        <v>800</v>
      </c>
      <c r="N45" s="9">
        <f>+'Nueva tienda'!N49</f>
        <v>800</v>
      </c>
      <c r="O45" s="18">
        <f>+'Nueva tienda'!O49</f>
        <v>800</v>
      </c>
      <c r="P45" s="9">
        <f>+'Nueva tienda'!P49</f>
        <v>800</v>
      </c>
      <c r="Q45" s="9">
        <f>+'Nueva tienda'!Q49</f>
        <v>800</v>
      </c>
      <c r="R45" s="9">
        <f>+'Nueva tienda'!R49</f>
        <v>800</v>
      </c>
      <c r="S45" s="9">
        <f>+'Nueva tienda'!S49</f>
        <v>800</v>
      </c>
      <c r="T45" s="9">
        <f>+'Nueva tienda'!T49</f>
        <v>800</v>
      </c>
      <c r="U45" s="9">
        <f>+'Nueva tienda'!U49</f>
        <v>800</v>
      </c>
      <c r="V45" s="9">
        <f>+'Nueva tienda'!V49</f>
        <v>800</v>
      </c>
      <c r="W45" s="9">
        <f>+'Nueva tienda'!W49</f>
        <v>800</v>
      </c>
      <c r="X45" s="9">
        <f>+'Nueva tienda'!X49</f>
        <v>800</v>
      </c>
      <c r="Y45" s="9">
        <f>+'Nueva tienda'!Y49</f>
        <v>800</v>
      </c>
      <c r="Z45" s="9">
        <f>+'Nueva tienda'!Z49</f>
        <v>800</v>
      </c>
      <c r="AA45" s="18">
        <f>+'Nueva tienda'!AA49</f>
        <v>800</v>
      </c>
      <c r="AD45" s="7">
        <f>+SUMIFS($D45:$AB45,$D$4:$AB$4,AD$4,$D$5:$AB$5,"&lt;="&amp;AD$5)</f>
        <v>9600</v>
      </c>
      <c r="AE45" s="7">
        <f>+SUMIFS($D45:$AB45,$D$4:$AB$4,AE$4,$D$5:$AB$5,"&lt;="&amp;AE$5)</f>
        <v>9600</v>
      </c>
    </row>
    <row r="46" spans="2:31" s="7" customFormat="1">
      <c r="B46" s="7" t="s">
        <v>32</v>
      </c>
      <c r="D46" s="10">
        <f>+'Nueva tienda'!D50</f>
        <v>200</v>
      </c>
      <c r="E46" s="10">
        <f>+'Nueva tienda'!E50</f>
        <v>0</v>
      </c>
      <c r="F46" s="10">
        <f>+'Nueva tienda'!F50</f>
        <v>200</v>
      </c>
      <c r="G46" s="10">
        <f>+'Nueva tienda'!G50</f>
        <v>0</v>
      </c>
      <c r="H46" s="10">
        <f>+'Nueva tienda'!H50</f>
        <v>200</v>
      </c>
      <c r="I46" s="10">
        <f>+'Nueva tienda'!I50</f>
        <v>0</v>
      </c>
      <c r="J46" s="10">
        <f>+'Nueva tienda'!J50</f>
        <v>200</v>
      </c>
      <c r="K46" s="10">
        <f>+'Nueva tienda'!K50</f>
        <v>0</v>
      </c>
      <c r="L46" s="10">
        <f>+'Nueva tienda'!L50</f>
        <v>200</v>
      </c>
      <c r="M46" s="10">
        <f>+'Nueva tienda'!M50</f>
        <v>0</v>
      </c>
      <c r="N46" s="10">
        <f>+'Nueva tienda'!N50</f>
        <v>200</v>
      </c>
      <c r="O46" s="17">
        <f>+'Nueva tienda'!O50</f>
        <v>0</v>
      </c>
      <c r="P46" s="10">
        <f>+'Nueva tienda'!P50</f>
        <v>200</v>
      </c>
      <c r="Q46" s="10">
        <f>+'Nueva tienda'!Q50</f>
        <v>0</v>
      </c>
      <c r="R46" s="10">
        <f>+'Nueva tienda'!R50</f>
        <v>200</v>
      </c>
      <c r="S46" s="10">
        <f>+'Nueva tienda'!S50</f>
        <v>0</v>
      </c>
      <c r="T46" s="10">
        <f>+'Nueva tienda'!T50</f>
        <v>200</v>
      </c>
      <c r="U46" s="10">
        <f>+'Nueva tienda'!U50</f>
        <v>0</v>
      </c>
      <c r="V46" s="10">
        <f>+'Nueva tienda'!V50</f>
        <v>200</v>
      </c>
      <c r="W46" s="10">
        <f>+'Nueva tienda'!W50</f>
        <v>0</v>
      </c>
      <c r="X46" s="10">
        <f>+'Nueva tienda'!X50</f>
        <v>200</v>
      </c>
      <c r="Y46" s="10">
        <f>+'Nueva tienda'!Y50</f>
        <v>0</v>
      </c>
      <c r="Z46" s="10">
        <f>+'Nueva tienda'!Z50</f>
        <v>200</v>
      </c>
      <c r="AA46" s="17">
        <f>+'Nueva tienda'!AA50</f>
        <v>0</v>
      </c>
      <c r="AD46" s="10">
        <f>+SUMIFS($D46:$AB46,$D$4:$AB$4,AD$4,$D$5:$AB$5,"&lt;="&amp;AD$5)</f>
        <v>1200</v>
      </c>
      <c r="AE46" s="10">
        <f>+SUMIFS($D46:$AB46,$D$4:$AB$4,AE$4,$D$5:$AB$5,"&lt;="&amp;AE$5)</f>
        <v>1200</v>
      </c>
    </row>
    <row r="47" spans="2:31" s="7" customFormat="1">
      <c r="B47" s="7" t="s">
        <v>33</v>
      </c>
      <c r="D47" s="10">
        <f>+'Nueva tienda'!D51</f>
        <v>150</v>
      </c>
      <c r="E47" s="9">
        <f>+'Nueva tienda'!E51</f>
        <v>0</v>
      </c>
      <c r="F47" s="9">
        <f>+'Nueva tienda'!F51</f>
        <v>150</v>
      </c>
      <c r="G47" s="9">
        <f>+'Nueva tienda'!G51</f>
        <v>0</v>
      </c>
      <c r="H47" s="10">
        <f>+'Nueva tienda'!H51</f>
        <v>150</v>
      </c>
      <c r="I47" s="9">
        <f>+'Nueva tienda'!I51</f>
        <v>0</v>
      </c>
      <c r="J47" s="9">
        <f>+'Nueva tienda'!J51</f>
        <v>150</v>
      </c>
      <c r="K47" s="9">
        <f>+'Nueva tienda'!K51</f>
        <v>0</v>
      </c>
      <c r="L47" s="10">
        <f>+'Nueva tienda'!L51</f>
        <v>150</v>
      </c>
      <c r="M47" s="9">
        <f>+'Nueva tienda'!M51</f>
        <v>0</v>
      </c>
      <c r="N47" s="9">
        <f>+'Nueva tienda'!N51</f>
        <v>150</v>
      </c>
      <c r="O47" s="18">
        <f>+'Nueva tienda'!O51</f>
        <v>0</v>
      </c>
      <c r="P47" s="10">
        <f>+'Nueva tienda'!P51</f>
        <v>150</v>
      </c>
      <c r="Q47" s="9">
        <f>+'Nueva tienda'!Q51</f>
        <v>0</v>
      </c>
      <c r="R47" s="9">
        <f>+'Nueva tienda'!R51</f>
        <v>150</v>
      </c>
      <c r="S47" s="9">
        <f>+'Nueva tienda'!S51</f>
        <v>0</v>
      </c>
      <c r="T47" s="10">
        <f>+'Nueva tienda'!T51</f>
        <v>150</v>
      </c>
      <c r="U47" s="9">
        <f>+'Nueva tienda'!U51</f>
        <v>0</v>
      </c>
      <c r="V47" s="9">
        <f>+'Nueva tienda'!V51</f>
        <v>150</v>
      </c>
      <c r="W47" s="9">
        <f>+'Nueva tienda'!W51</f>
        <v>0</v>
      </c>
      <c r="X47" s="10">
        <f>+'Nueva tienda'!X51</f>
        <v>150</v>
      </c>
      <c r="Y47" s="9">
        <f>+'Nueva tienda'!Y51</f>
        <v>0</v>
      </c>
      <c r="Z47" s="9">
        <f>+'Nueva tienda'!Z51</f>
        <v>150</v>
      </c>
      <c r="AA47" s="18">
        <f>+'Nueva tienda'!AA51</f>
        <v>0</v>
      </c>
      <c r="AD47" s="9">
        <f>+SUMIFS($D47:$AB47,$D$4:$AB$4,AD$4,$D$5:$AB$5,"&lt;="&amp;AD$5)</f>
        <v>900</v>
      </c>
      <c r="AE47" s="9">
        <f>+SUMIFS($D47:$AB47,$D$4:$AB$4,AE$4,$D$5:$AB$5,"&lt;="&amp;AE$5)</f>
        <v>900</v>
      </c>
    </row>
    <row r="48" spans="2:31" s="7" customFormat="1">
      <c r="B48" s="7" t="s">
        <v>34</v>
      </c>
      <c r="D48" s="9">
        <f>+'Nueva tienda'!D52</f>
        <v>0</v>
      </c>
      <c r="E48" s="9">
        <f>+'Nueva tienda'!E52</f>
        <v>0</v>
      </c>
      <c r="F48" s="9">
        <f>+'Nueva tienda'!F52</f>
        <v>0</v>
      </c>
      <c r="G48" s="9">
        <f>+'Nueva tienda'!G52</f>
        <v>0</v>
      </c>
      <c r="H48" s="9">
        <f>+'Nueva tienda'!H52</f>
        <v>0</v>
      </c>
      <c r="I48" s="9">
        <f>+'Nueva tienda'!I52</f>
        <v>0</v>
      </c>
      <c r="J48" s="9">
        <f>+'Nueva tienda'!J52</f>
        <v>0</v>
      </c>
      <c r="K48" s="9">
        <f>+'Nueva tienda'!K52</f>
        <v>0</v>
      </c>
      <c r="L48" s="9">
        <f>+'Nueva tienda'!L52</f>
        <v>0</v>
      </c>
      <c r="M48" s="9">
        <f>+'Nueva tienda'!M52</f>
        <v>0</v>
      </c>
      <c r="N48" s="9">
        <f>+'Nueva tienda'!N52</f>
        <v>0</v>
      </c>
      <c r="O48" s="18">
        <f>+'Nueva tienda'!O52</f>
        <v>0</v>
      </c>
      <c r="P48" s="9">
        <f>+'Nueva tienda'!P52</f>
        <v>0</v>
      </c>
      <c r="Q48" s="9">
        <f>+'Nueva tienda'!Q52</f>
        <v>0</v>
      </c>
      <c r="R48" s="9">
        <f>+'Nueva tienda'!R52</f>
        <v>0</v>
      </c>
      <c r="S48" s="9">
        <f>+'Nueva tienda'!S52</f>
        <v>0</v>
      </c>
      <c r="T48" s="9">
        <f>+'Nueva tienda'!T52</f>
        <v>0</v>
      </c>
      <c r="U48" s="9">
        <f>+'Nueva tienda'!U52</f>
        <v>0</v>
      </c>
      <c r="V48" s="9">
        <f>+'Nueva tienda'!V52</f>
        <v>0</v>
      </c>
      <c r="W48" s="9">
        <f>+'Nueva tienda'!W52</f>
        <v>0</v>
      </c>
      <c r="X48" s="9">
        <f>+'Nueva tienda'!X52</f>
        <v>0</v>
      </c>
      <c r="Y48" s="9">
        <f>+'Nueva tienda'!Y52</f>
        <v>0</v>
      </c>
      <c r="Z48" s="9">
        <f>+'Nueva tienda'!Z52</f>
        <v>0</v>
      </c>
      <c r="AA48" s="18">
        <f>+'Nueva tienda'!AA52</f>
        <v>0</v>
      </c>
      <c r="AD48" s="9">
        <f>+SUMIFS($D48:$AB48,$D$4:$AB$4,AD$4,$D$5:$AB$5,"&lt;="&amp;AD$5)</f>
        <v>0</v>
      </c>
      <c r="AE48" s="9">
        <f>+SUMIFS($D48:$AB48,$D$4:$AB$4,AE$4,$D$5:$AB$5,"&lt;="&amp;AE$5)</f>
        <v>0</v>
      </c>
    </row>
    <row r="49" spans="2:32" s="7" customFormat="1">
      <c r="B49" s="7" t="s">
        <v>35</v>
      </c>
      <c r="D49" s="9">
        <f>+'Nueva tienda'!D53</f>
        <v>0</v>
      </c>
      <c r="E49" s="9">
        <f>+'Nueva tienda'!E53</f>
        <v>1200</v>
      </c>
      <c r="F49" s="9">
        <f>+'Nueva tienda'!F53</f>
        <v>1200</v>
      </c>
      <c r="G49" s="9">
        <f>+'Nueva tienda'!G53</f>
        <v>1200</v>
      </c>
      <c r="H49" s="9">
        <f>+'Nueva tienda'!H53</f>
        <v>1200</v>
      </c>
      <c r="I49" s="9">
        <f>+'Nueva tienda'!I53</f>
        <v>1200</v>
      </c>
      <c r="J49" s="9">
        <f>+'Nueva tienda'!J53</f>
        <v>1200</v>
      </c>
      <c r="K49" s="9">
        <f>+'Nueva tienda'!K53</f>
        <v>1200</v>
      </c>
      <c r="L49" s="9">
        <f>+'Nueva tienda'!L53</f>
        <v>1200</v>
      </c>
      <c r="M49" s="9">
        <f>+'Nueva tienda'!M53</f>
        <v>1200</v>
      </c>
      <c r="N49" s="9">
        <f>+'Nueva tienda'!N53</f>
        <v>1200</v>
      </c>
      <c r="O49" s="9">
        <f>+'Nueva tienda'!O53</f>
        <v>0</v>
      </c>
      <c r="P49" s="9">
        <f>+'Nueva tienda'!P53</f>
        <v>0</v>
      </c>
      <c r="Q49" s="9">
        <f>+'Nueva tienda'!Q53</f>
        <v>0</v>
      </c>
      <c r="R49" s="9">
        <f>+'Nueva tienda'!R53</f>
        <v>0</v>
      </c>
      <c r="S49" s="9">
        <f>+'Nueva tienda'!S53</f>
        <v>0</v>
      </c>
      <c r="T49" s="9">
        <f>+'Nueva tienda'!T53</f>
        <v>0</v>
      </c>
      <c r="U49" s="9">
        <f>+'Nueva tienda'!U53</f>
        <v>0</v>
      </c>
      <c r="V49" s="9">
        <f>+'Nueva tienda'!V53</f>
        <v>0</v>
      </c>
      <c r="W49" s="9">
        <f>+'Nueva tienda'!W53</f>
        <v>0</v>
      </c>
      <c r="X49" s="9">
        <f>+'Nueva tienda'!X53</f>
        <v>0</v>
      </c>
      <c r="Y49" s="9">
        <f>+'Nueva tienda'!Y53</f>
        <v>0</v>
      </c>
      <c r="Z49" s="9">
        <f>+'Nueva tienda'!Z53</f>
        <v>0</v>
      </c>
      <c r="AA49" s="18">
        <f>+'Nueva tienda'!AA53</f>
        <v>0</v>
      </c>
      <c r="AD49" s="9">
        <f>+SUMIFS($D49:$AB49,$D$4:$AB$4,AD$4,$D$5:$AB$5,"&lt;="&amp;AD$5)</f>
        <v>12000</v>
      </c>
      <c r="AE49" s="9">
        <f>+SUMIFS($D49:$AB49,$D$4:$AB$4,AE$4,$D$5:$AB$5,"&lt;="&amp;AE$5)</f>
        <v>0</v>
      </c>
    </row>
    <row r="50" spans="2:32" s="7" customFormat="1">
      <c r="B50" s="6" t="s">
        <v>36</v>
      </c>
      <c r="D50" s="6">
        <f>+SUM(D51:D52)</f>
        <v>0</v>
      </c>
      <c r="E50" s="6">
        <f>+SUM(E51:E52)</f>
        <v>159.84000000000003</v>
      </c>
      <c r="F50" s="6">
        <f>+SUM(F51:F52)</f>
        <v>171.12</v>
      </c>
      <c r="G50" s="6">
        <f>+SUM(G51:G52)</f>
        <v>153.12</v>
      </c>
      <c r="H50" s="6">
        <f>+SUM(H51:H52)</f>
        <v>158.64000000000001</v>
      </c>
      <c r="I50" s="6">
        <f>+SUM(I51:I52)</f>
        <v>84</v>
      </c>
      <c r="J50" s="6">
        <f>+SUM(J51:J52)</f>
        <v>145.68</v>
      </c>
      <c r="K50" s="6">
        <f>+SUM(K51:K52)</f>
        <v>166.32</v>
      </c>
      <c r="L50" s="6">
        <f>+SUM(L51:L52)</f>
        <v>169.44000000000003</v>
      </c>
      <c r="M50" s="6">
        <f>+SUM(M51:M52)</f>
        <v>187.92000000000002</v>
      </c>
      <c r="N50" s="6">
        <f>+SUM(N51:N52)</f>
        <v>135.84</v>
      </c>
      <c r="O50" s="15">
        <f>+SUM(O51:O52)</f>
        <v>108.24000000000001</v>
      </c>
      <c r="P50" s="6">
        <f>+SUM(P51:P52)</f>
        <v>201.12000000000003</v>
      </c>
      <c r="Q50" s="6">
        <f>+SUM(Q51:Q52)</f>
        <v>120.48</v>
      </c>
      <c r="R50" s="6">
        <f>+SUM(R51:R52)</f>
        <v>85.44</v>
      </c>
      <c r="S50" s="6">
        <f>+SUM(S51:S52)</f>
        <v>188.16000000000003</v>
      </c>
      <c r="T50" s="6">
        <f>+SUM(T51:T52)</f>
        <v>192.48000000000002</v>
      </c>
      <c r="U50" s="6">
        <f>+SUM(U51:U52)</f>
        <v>104.4</v>
      </c>
      <c r="V50" s="6">
        <f>+SUM(V51:V52)</f>
        <v>122.64</v>
      </c>
      <c r="W50" s="6">
        <f>+SUM(W51:W52)</f>
        <v>177.12</v>
      </c>
      <c r="X50" s="6">
        <f>+SUM(X51:X52)</f>
        <v>166.32</v>
      </c>
      <c r="Y50" s="6">
        <f>+SUM(Y51:Y52)</f>
        <v>134.88</v>
      </c>
      <c r="Z50" s="6">
        <f>+SUM(Z51:Z52)</f>
        <v>114</v>
      </c>
      <c r="AA50" s="15">
        <f>+SUM(AA51:AA52)</f>
        <v>131.28</v>
      </c>
      <c r="AD50" s="6"/>
      <c r="AE50" s="6"/>
    </row>
    <row r="51" spans="2:32" s="7" customFormat="1">
      <c r="B51" s="7" t="s">
        <v>37</v>
      </c>
      <c r="D51" s="7">
        <f>+IF(D32/D26&gt;=200,5%*D32,0)</f>
        <v>0</v>
      </c>
      <c r="E51" s="7">
        <f>+IF(E32/E26&gt;=200,5%*E32,0)</f>
        <v>133.20000000000002</v>
      </c>
      <c r="F51" s="7">
        <f>+IF(F32/F26&gt;=200,5%*F32,0)</f>
        <v>142.6</v>
      </c>
      <c r="G51" s="7">
        <f>+IF(G32/G26&gt;=200,5%*G32,0)</f>
        <v>127.60000000000001</v>
      </c>
      <c r="H51" s="7">
        <f>+IF(H32/H26&gt;=200,5%*H32,0)</f>
        <v>132.20000000000002</v>
      </c>
      <c r="I51" s="7">
        <f>+IF(I32/I26&gt;=200,5%*I32,0)</f>
        <v>70</v>
      </c>
      <c r="J51" s="7">
        <f>+IF(J32/J26&gt;=200,5%*J32,0)</f>
        <v>121.4</v>
      </c>
      <c r="K51" s="7">
        <f>+IF(K32/K26&gt;=200,5%*K32,0)</f>
        <v>138.6</v>
      </c>
      <c r="L51" s="7">
        <f>+IF(L32/L26&gt;=200,5%*L32,0)</f>
        <v>141.20000000000002</v>
      </c>
      <c r="M51" s="7">
        <f>+IF(M32/M26&gt;=200,5%*M32,0)</f>
        <v>156.60000000000002</v>
      </c>
      <c r="N51" s="7">
        <f>+IF(N32/N26&gt;=200,5%*N32,0)</f>
        <v>113.2</v>
      </c>
      <c r="O51" s="16">
        <f>+IF(O32/O26&gt;=200,5%*O32,0)</f>
        <v>90.2</v>
      </c>
      <c r="P51" s="7">
        <f>+IF(P32/P26&gt;=200,5%*P32,0)</f>
        <v>167.60000000000002</v>
      </c>
      <c r="Q51" s="7">
        <f>+IF(Q32/Q26&gt;=200,5%*Q32,0)</f>
        <v>100.4</v>
      </c>
      <c r="R51" s="7">
        <f>+IF(R32/R26&gt;=200,5%*R32,0)</f>
        <v>71.2</v>
      </c>
      <c r="S51" s="7">
        <f>+IF(S32/S26&gt;=200,5%*S32,0)</f>
        <v>156.80000000000001</v>
      </c>
      <c r="T51" s="7">
        <f>+IF(T32/T26&gt;=200,5%*T32,0)</f>
        <v>160.4</v>
      </c>
      <c r="U51" s="7">
        <f>+IF(U32/U26&gt;=200,5%*U32,0)</f>
        <v>87</v>
      </c>
      <c r="V51" s="7">
        <f>+IF(V32/V26&gt;=200,5%*V32,0)</f>
        <v>102.2</v>
      </c>
      <c r="W51" s="7">
        <f>+IF(W32/W26&gt;=200,5%*W32,0)</f>
        <v>147.6</v>
      </c>
      <c r="X51" s="7">
        <f>+IF(X32/X26&gt;=200,5%*X32,0)</f>
        <v>138.6</v>
      </c>
      <c r="Y51" s="7">
        <f>+IF(Y32/Y26&gt;=200,5%*Y32,0)</f>
        <v>112.4</v>
      </c>
      <c r="Z51" s="7">
        <f>+IF(Z32/Z26&gt;=200,5%*Z32,0)</f>
        <v>95</v>
      </c>
      <c r="AA51" s="16">
        <f>+IF(AA32/AA26&gt;=200,5%*AA32,0)</f>
        <v>109.4</v>
      </c>
      <c r="AD51" s="7">
        <f>+SUMIFS($D51:$AB51,$D$4:$AB$4,AD$4,$D$5:$AB$5,"&lt;="&amp;AD$5)</f>
        <v>1366.8000000000002</v>
      </c>
      <c r="AE51" s="7">
        <f>+SUMIFS($D51:$AB51,$D$4:$AB$4,AE$4,$D$5:$AB$5,"&lt;="&amp;AE$5)</f>
        <v>1448.6000000000001</v>
      </c>
    </row>
    <row r="52" spans="2:32" s="7" customFormat="1">
      <c r="B52" s="7" t="s">
        <v>38</v>
      </c>
      <c r="D52" s="7">
        <f t="shared" ref="D52:AA52" si="8">1%*D32</f>
        <v>0</v>
      </c>
      <c r="E52" s="7">
        <f t="shared" si="8"/>
        <v>26.64</v>
      </c>
      <c r="F52" s="7">
        <f t="shared" si="8"/>
        <v>28.52</v>
      </c>
      <c r="G52" s="7">
        <f t="shared" si="8"/>
        <v>25.52</v>
      </c>
      <c r="H52" s="7">
        <f t="shared" si="8"/>
        <v>26.44</v>
      </c>
      <c r="I52" s="7">
        <f t="shared" si="8"/>
        <v>14</v>
      </c>
      <c r="J52" s="7">
        <f t="shared" si="8"/>
        <v>24.28</v>
      </c>
      <c r="K52" s="7">
        <f t="shared" si="8"/>
        <v>27.72</v>
      </c>
      <c r="L52" s="7">
        <f t="shared" si="8"/>
        <v>28.240000000000002</v>
      </c>
      <c r="M52" s="7">
        <f t="shared" si="8"/>
        <v>31.32</v>
      </c>
      <c r="N52" s="7">
        <f t="shared" si="8"/>
        <v>22.64</v>
      </c>
      <c r="O52" s="16">
        <f t="shared" si="8"/>
        <v>18.04</v>
      </c>
      <c r="P52" s="7">
        <f t="shared" si="8"/>
        <v>33.520000000000003</v>
      </c>
      <c r="Q52" s="7">
        <f t="shared" si="8"/>
        <v>20.080000000000002</v>
      </c>
      <c r="R52" s="7">
        <f t="shared" si="8"/>
        <v>14.24</v>
      </c>
      <c r="S52" s="7">
        <f t="shared" si="8"/>
        <v>31.36</v>
      </c>
      <c r="T52" s="7">
        <f t="shared" si="8"/>
        <v>32.08</v>
      </c>
      <c r="U52" s="7">
        <f t="shared" si="8"/>
        <v>17.400000000000002</v>
      </c>
      <c r="V52" s="7">
        <f t="shared" si="8"/>
        <v>20.440000000000001</v>
      </c>
      <c r="W52" s="7">
        <f t="shared" si="8"/>
        <v>29.52</v>
      </c>
      <c r="X52" s="7">
        <f t="shared" si="8"/>
        <v>27.72</v>
      </c>
      <c r="Y52" s="7">
        <f t="shared" si="8"/>
        <v>22.48</v>
      </c>
      <c r="Z52" s="7">
        <f t="shared" si="8"/>
        <v>19</v>
      </c>
      <c r="AA52" s="16">
        <f t="shared" si="8"/>
        <v>21.88</v>
      </c>
      <c r="AD52" s="7">
        <f>+SUMIFS($D52:$AB52,$D$4:$AB$4,AD$4,$D$5:$AB$5,"&lt;="&amp;AD$5)</f>
        <v>273.36</v>
      </c>
      <c r="AE52" s="7">
        <f>+SUMIFS($D52:$AB52,$D$4:$AB$4,AE$4,$D$5:$AB$5,"&lt;="&amp;AE$5)</f>
        <v>289.72000000000003</v>
      </c>
    </row>
    <row r="53" spans="2:32" s="7" customFormat="1">
      <c r="B53" s="6" t="s">
        <v>39</v>
      </c>
      <c r="D53" s="6">
        <f t="shared" ref="D53:I53" si="9">+SUM(D54:D55)</f>
        <v>1000</v>
      </c>
      <c r="E53" s="6">
        <f t="shared" si="9"/>
        <v>0</v>
      </c>
      <c r="F53" s="6">
        <f t="shared" si="9"/>
        <v>0</v>
      </c>
      <c r="G53" s="6">
        <f t="shared" si="9"/>
        <v>0</v>
      </c>
      <c r="H53" s="6">
        <f t="shared" si="9"/>
        <v>0</v>
      </c>
      <c r="I53" s="6">
        <f t="shared" si="9"/>
        <v>0</v>
      </c>
      <c r="J53" s="6">
        <f t="shared" ref="J53" si="10">+SUM(J54:J55)</f>
        <v>0</v>
      </c>
      <c r="K53" s="6">
        <f t="shared" ref="K53:AA53" si="11">+SUM(K54:K55)</f>
        <v>0</v>
      </c>
      <c r="L53" s="6">
        <f t="shared" si="11"/>
        <v>0</v>
      </c>
      <c r="M53" s="6">
        <f t="shared" si="11"/>
        <v>0</v>
      </c>
      <c r="N53" s="6">
        <f t="shared" si="11"/>
        <v>0</v>
      </c>
      <c r="O53" s="15">
        <f t="shared" si="11"/>
        <v>0</v>
      </c>
      <c r="P53" s="6">
        <f t="shared" si="11"/>
        <v>0</v>
      </c>
      <c r="Q53" s="6">
        <f t="shared" si="11"/>
        <v>0</v>
      </c>
      <c r="R53" s="6">
        <f t="shared" si="11"/>
        <v>0</v>
      </c>
      <c r="S53" s="6">
        <f t="shared" si="11"/>
        <v>0</v>
      </c>
      <c r="T53" s="6">
        <f t="shared" si="11"/>
        <v>0</v>
      </c>
      <c r="U53" s="6">
        <f t="shared" si="11"/>
        <v>0</v>
      </c>
      <c r="V53" s="6">
        <f t="shared" si="11"/>
        <v>0</v>
      </c>
      <c r="W53" s="6">
        <f t="shared" si="11"/>
        <v>0</v>
      </c>
      <c r="X53" s="6">
        <f t="shared" si="11"/>
        <v>0</v>
      </c>
      <c r="Y53" s="6">
        <f t="shared" si="11"/>
        <v>0</v>
      </c>
      <c r="Z53" s="6">
        <f t="shared" si="11"/>
        <v>0</v>
      </c>
      <c r="AA53" s="15">
        <f t="shared" si="11"/>
        <v>0</v>
      </c>
      <c r="AD53" s="6">
        <f>+SUMIFS($D53:$AB53,$D$4:$AB$4,AD$4,$D$5:$AB$5,"&lt;="&amp;AD$5)</f>
        <v>1000</v>
      </c>
      <c r="AE53" s="6">
        <f>+SUMIFS($D53:$AB53,$D$4:$AB$4,AE$4,$D$5:$AB$5,"&lt;="&amp;AE$5)</f>
        <v>0</v>
      </c>
    </row>
    <row r="54" spans="2:32" s="7" customFormat="1">
      <c r="B54" s="7" t="s">
        <v>40</v>
      </c>
      <c r="D54" s="10">
        <f>+'Nueva tienda'!D58</f>
        <v>0</v>
      </c>
      <c r="O54" s="16"/>
      <c r="AA54" s="16"/>
      <c r="AD54" s="7">
        <f>+SUMIFS($D54:$AB54,$D$4:$AB$4,AD$4,$D$5:$AB$5,"&lt;="&amp;AD$5)</f>
        <v>0</v>
      </c>
      <c r="AE54" s="7">
        <f>+SUMIFS($D54:$AB54,$D$4:$AB$4,AE$4,$D$5:$AB$5,"&lt;="&amp;AE$5)</f>
        <v>0</v>
      </c>
    </row>
    <row r="55" spans="2:32" s="7" customFormat="1">
      <c r="B55" s="7" t="s">
        <v>41</v>
      </c>
      <c r="D55" s="10">
        <f>+'Nueva tienda'!D59</f>
        <v>1000</v>
      </c>
      <c r="O55" s="16"/>
      <c r="AA55" s="16"/>
      <c r="AD55" s="7">
        <f>+SUMIFS($D55:$AB55,$D$4:$AB$4,AD$4,$D$5:$AB$5,"&lt;="&amp;AD$5)</f>
        <v>1000</v>
      </c>
      <c r="AE55" s="7">
        <f>+SUMIFS($D55:$AB55,$D$4:$AB$4,AE$4,$D$5:$AB$5,"&lt;="&amp;AE$5)</f>
        <v>0</v>
      </c>
    </row>
    <row r="56" spans="2:32" s="7" customFormat="1">
      <c r="O56" s="16"/>
      <c r="AA56" s="16"/>
    </row>
    <row r="57" spans="2:32" s="7" customFormat="1">
      <c r="B57" s="8" t="s">
        <v>42</v>
      </c>
      <c r="D57" s="8">
        <f>+D31-D41</f>
        <v>6290</v>
      </c>
      <c r="E57" s="8">
        <f>+E31-E41</f>
        <v>-903.04</v>
      </c>
      <c r="F57" s="8">
        <f>+F31-F41</f>
        <v>-869.11999999999989</v>
      </c>
      <c r="G57" s="8">
        <f>+G31-G41</f>
        <v>-956.31999999999971</v>
      </c>
      <c r="H57" s="8">
        <f>+H31-H41</f>
        <v>-953.44</v>
      </c>
      <c r="I57" s="8">
        <f>+I31-I41</f>
        <v>-1772.8000000000002</v>
      </c>
      <c r="J57" s="8">
        <f>+J31-J41</f>
        <v>-1156.48</v>
      </c>
      <c r="K57" s="8">
        <f>+K31-K41</f>
        <v>-693.52</v>
      </c>
      <c r="L57" s="8">
        <f>+L31-L41</f>
        <v>-1012.2400000000002</v>
      </c>
      <c r="M57" s="8">
        <f>+M31-M41</f>
        <v>-126.32000000000016</v>
      </c>
      <c r="N57" s="8">
        <f>+N31-N41</f>
        <v>-1297.04</v>
      </c>
      <c r="O57" s="20">
        <f>+O31-O41</f>
        <v>-423.4399999999996</v>
      </c>
      <c r="P57" s="8">
        <f>+P31-P41</f>
        <v>773.68000000000029</v>
      </c>
      <c r="Q57" s="8">
        <f>+Q31-Q41</f>
        <v>-237.2800000000002</v>
      </c>
      <c r="R57" s="8">
        <f>+R31-R41</f>
        <v>-1407.44</v>
      </c>
      <c r="S57" s="8">
        <f>+S31-S41</f>
        <v>722.24000000000024</v>
      </c>
      <c r="T57" s="8">
        <f>+T31-T41</f>
        <v>606.32000000000016</v>
      </c>
      <c r="U57" s="8">
        <f>+U31-U41</f>
        <v>-315.59999999999991</v>
      </c>
      <c r="V57" s="8">
        <f>+V31-V41</f>
        <v>-399.83999999999969</v>
      </c>
      <c r="W57" s="8">
        <f>+W31-W41</f>
        <v>706.88000000000011</v>
      </c>
      <c r="X57" s="8">
        <f>+X31-X41</f>
        <v>-185.92000000000007</v>
      </c>
      <c r="Y57" s="8">
        <f>+Y31-Y41</f>
        <v>-26.880000000000109</v>
      </c>
      <c r="Z57" s="8">
        <f>+Z31-Z41</f>
        <v>-889.59999999999991</v>
      </c>
      <c r="AA57" s="20">
        <f>+AA31-AA41</f>
        <v>56.7199999999998</v>
      </c>
      <c r="AD57" s="8">
        <f>+AD31-AD41</f>
        <v>-3873.760000000002</v>
      </c>
      <c r="AE57" s="8">
        <f>+AE31-AE41</f>
        <v>-596.71999999999753</v>
      </c>
    </row>
    <row r="58" spans="2:32" s="7" customFormat="1">
      <c r="B58" s="8" t="s">
        <v>43</v>
      </c>
      <c r="D58" s="8">
        <f>+D57</f>
        <v>6290</v>
      </c>
      <c r="E58" s="8">
        <f>+D58+E57</f>
        <v>5386.96</v>
      </c>
      <c r="F58" s="8">
        <f t="shared" ref="F58:AA58" si="12">+E58+F57</f>
        <v>4517.84</v>
      </c>
      <c r="G58" s="8">
        <f t="shared" si="12"/>
        <v>3561.5200000000004</v>
      </c>
      <c r="H58" s="8">
        <f t="shared" si="12"/>
        <v>2608.0800000000004</v>
      </c>
      <c r="I58" s="8">
        <f t="shared" si="12"/>
        <v>835.2800000000002</v>
      </c>
      <c r="J58" s="8">
        <f t="shared" si="12"/>
        <v>-321.19999999999982</v>
      </c>
      <c r="K58" s="8">
        <f t="shared" si="12"/>
        <v>-1014.7199999999998</v>
      </c>
      <c r="L58" s="8">
        <f t="shared" si="12"/>
        <v>-2026.96</v>
      </c>
      <c r="M58" s="8">
        <f t="shared" si="12"/>
        <v>-2153.2800000000002</v>
      </c>
      <c r="N58" s="8">
        <f t="shared" si="12"/>
        <v>-3450.32</v>
      </c>
      <c r="O58" s="8">
        <f t="shared" si="12"/>
        <v>-3873.7599999999998</v>
      </c>
      <c r="P58" s="8">
        <f t="shared" si="12"/>
        <v>-3100.0799999999995</v>
      </c>
      <c r="Q58" s="8">
        <f t="shared" si="12"/>
        <v>-3337.3599999999997</v>
      </c>
      <c r="R58" s="8">
        <f t="shared" si="12"/>
        <v>-4744.7999999999993</v>
      </c>
      <c r="S58" s="8">
        <f t="shared" si="12"/>
        <v>-4022.559999999999</v>
      </c>
      <c r="T58" s="8">
        <f t="shared" si="12"/>
        <v>-3416.2399999999989</v>
      </c>
      <c r="U58" s="8">
        <f t="shared" si="12"/>
        <v>-3731.8399999999988</v>
      </c>
      <c r="V58" s="8">
        <f t="shared" si="12"/>
        <v>-4131.6799999999985</v>
      </c>
      <c r="W58" s="8">
        <f t="shared" si="12"/>
        <v>-3424.7999999999984</v>
      </c>
      <c r="X58" s="8">
        <f t="shared" si="12"/>
        <v>-3610.7199999999984</v>
      </c>
      <c r="Y58" s="8">
        <f t="shared" si="12"/>
        <v>-3637.5999999999985</v>
      </c>
      <c r="Z58" s="8">
        <f t="shared" si="12"/>
        <v>-4527.1999999999989</v>
      </c>
      <c r="AA58" s="8">
        <f t="shared" si="12"/>
        <v>-4470.4799999999996</v>
      </c>
      <c r="AD58" s="8">
        <f>+O58</f>
        <v>-3873.7599999999998</v>
      </c>
      <c r="AE58" s="8">
        <f>+AD58+AE57</f>
        <v>-4470.4799999999977</v>
      </c>
    </row>
    <row r="59" spans="2:32"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</row>
    <row r="60" spans="2:32"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</row>
    <row r="61" spans="2:32"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</row>
    <row r="62" spans="2:32"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</row>
    <row r="63" spans="2:32"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</row>
    <row r="64" spans="2:32"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</row>
    <row r="65" spans="2:32" s="7" customFormat="1">
      <c r="B65" s="12"/>
    </row>
    <row r="66" spans="2:32">
      <c r="AB66" s="3"/>
      <c r="AC66" s="3"/>
      <c r="AF66" s="3"/>
    </row>
    <row r="67" spans="2:32">
      <c r="AB67" s="3"/>
      <c r="AC67" s="3"/>
      <c r="AF67" s="3"/>
    </row>
    <row r="68" spans="2:32">
      <c r="AB68" s="3"/>
      <c r="AC68" s="3"/>
      <c r="AF68" s="3"/>
    </row>
    <row r="69" spans="2:32">
      <c r="AB69" s="3"/>
      <c r="AC69" s="3"/>
      <c r="AF69" s="3"/>
    </row>
    <row r="70" spans="2:32">
      <c r="AB70" s="3"/>
      <c r="AC70" s="3"/>
      <c r="AF70" s="3"/>
    </row>
  </sheetData>
  <conditionalFormatting sqref="D77:AA79 D82:AA84 D87:AA89 A57:XFD58">
    <cfRule type="cellIs" dxfId="2" priority="3" operator="lessThan">
      <formula>0</formula>
    </cfRule>
  </conditionalFormatting>
  <conditionalFormatting sqref="AD82:AE84">
    <cfRule type="cellIs" dxfId="1" priority="2" operator="lessThan">
      <formula>0</formula>
    </cfRule>
  </conditionalFormatting>
  <conditionalFormatting sqref="D27:AA27">
    <cfRule type="cellIs" dxfId="0" priority="1" operator="less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Juan Miguel Rivera Raffo</dc:creator>
  <cp:keywords/>
  <dc:description/>
  <cp:lastModifiedBy>Flavia Rojas</cp:lastModifiedBy>
  <cp:revision/>
  <dcterms:created xsi:type="dcterms:W3CDTF">2024-06-30T18:32:22Z</dcterms:created>
  <dcterms:modified xsi:type="dcterms:W3CDTF">2025-12-17T14:23:49Z</dcterms:modified>
  <cp:category/>
  <cp:contentStatus/>
</cp:coreProperties>
</file>